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 yWindow="-12" windowWidth="23064" windowHeight="11568"/>
  </bookViews>
  <sheets>
    <sheet name="diffeqn" sheetId="3" r:id="rId1"/>
    <sheet name="diff eqn + data points" sheetId="5" r:id="rId2"/>
    <sheet name="find m and L" sheetId="6" r:id="rId3"/>
  </sheets>
  <calcPr calcId="145621"/>
</workbook>
</file>

<file path=xl/calcChain.xml><?xml version="1.0" encoding="utf-8"?>
<calcChain xmlns="http://schemas.openxmlformats.org/spreadsheetml/2006/main">
  <c r="G127" i="5" l="1"/>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06" i="5"/>
  <c r="L8" i="6" l="1"/>
  <c r="N8" i="6"/>
  <c r="F109" i="6"/>
  <c r="F113" i="6"/>
  <c r="F125" i="6"/>
  <c r="F129" i="6"/>
  <c r="F141" i="6"/>
  <c r="F145" i="6"/>
  <c r="F157" i="6"/>
  <c r="F161" i="6"/>
  <c r="F173" i="6"/>
  <c r="F177" i="6"/>
  <c r="H5" i="6"/>
  <c r="E7" i="6"/>
  <c r="C107" i="6"/>
  <c r="F107" i="6" s="1"/>
  <c r="H107" i="6" s="1"/>
  <c r="C109" i="6"/>
  <c r="C110" i="6"/>
  <c r="F110" i="6" s="1"/>
  <c r="C111" i="6"/>
  <c r="F111" i="6" s="1"/>
  <c r="C112" i="6"/>
  <c r="F112" i="6" s="1"/>
  <c r="C113" i="6"/>
  <c r="C114" i="6"/>
  <c r="F114" i="6" s="1"/>
  <c r="C115" i="6"/>
  <c r="F115" i="6" s="1"/>
  <c r="C116" i="6"/>
  <c r="F116" i="6" s="1"/>
  <c r="C117" i="6"/>
  <c r="F117" i="6" s="1"/>
  <c r="C118" i="6"/>
  <c r="F118" i="6" s="1"/>
  <c r="C119" i="6"/>
  <c r="F119" i="6" s="1"/>
  <c r="C120" i="6"/>
  <c r="F120" i="6" s="1"/>
  <c r="C121" i="6"/>
  <c r="F121" i="6" s="1"/>
  <c r="C122" i="6"/>
  <c r="F122" i="6" s="1"/>
  <c r="C123" i="6"/>
  <c r="F123" i="6" s="1"/>
  <c r="C124" i="6"/>
  <c r="F124" i="6" s="1"/>
  <c r="C125" i="6"/>
  <c r="C126" i="6"/>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F182" i="6" s="1"/>
  <c r="C108" i="6"/>
  <c r="F108" i="6" s="1"/>
  <c r="D109" i="6"/>
  <c r="D110" i="6"/>
  <c r="D111" i="6"/>
  <c r="D112" i="6"/>
  <c r="D113" i="6"/>
  <c r="D114" i="6"/>
  <c r="D115" i="6"/>
  <c r="D116" i="6"/>
  <c r="D117" i="6"/>
  <c r="D118" i="6"/>
  <c r="D119" i="6"/>
  <c r="D120" i="6"/>
  <c r="D121" i="6"/>
  <c r="D122" i="6"/>
  <c r="D123" i="6"/>
  <c r="D124" i="6"/>
  <c r="D125" i="6"/>
  <c r="D126" i="6"/>
  <c r="D127" i="6" s="1"/>
  <c r="D128" i="6" s="1"/>
  <c r="D129" i="6" s="1"/>
  <c r="D130" i="6" s="1"/>
  <c r="D131" i="6" s="1"/>
  <c r="D132" i="6" s="1"/>
  <c r="D133" i="6" s="1"/>
  <c r="D134" i="6" s="1"/>
  <c r="D135" i="6" s="1"/>
  <c r="D136" i="6" s="1"/>
  <c r="D137" i="6" s="1"/>
  <c r="D138" i="6" s="1"/>
  <c r="D139" i="6" s="1"/>
  <c r="D140" i="6" s="1"/>
  <c r="D141" i="6" s="1"/>
  <c r="D142" i="6" s="1"/>
  <c r="D143" i="6" s="1"/>
  <c r="D144" i="6" s="1"/>
  <c r="D145" i="6" s="1"/>
  <c r="D146" i="6" s="1"/>
  <c r="D147" i="6" s="1"/>
  <c r="D148" i="6" s="1"/>
  <c r="D149" i="6" s="1"/>
  <c r="D150" i="6" s="1"/>
  <c r="D151" i="6" s="1"/>
  <c r="D152" i="6" s="1"/>
  <c r="D153" i="6" s="1"/>
  <c r="D154" i="6" s="1"/>
  <c r="D155" i="6" s="1"/>
  <c r="D156" i="6" s="1"/>
  <c r="D157" i="6" s="1"/>
  <c r="D158" i="6" s="1"/>
  <c r="D159" i="6" s="1"/>
  <c r="D160" i="6" s="1"/>
  <c r="D161" i="6" s="1"/>
  <c r="D162" i="6" s="1"/>
  <c r="D163" i="6" s="1"/>
  <c r="D164" i="6" s="1"/>
  <c r="D165" i="6" s="1"/>
  <c r="D166" i="6" s="1"/>
  <c r="D167" i="6" s="1"/>
  <c r="D168" i="6" s="1"/>
  <c r="D169" i="6" s="1"/>
  <c r="D170" i="6" s="1"/>
  <c r="D171" i="6" s="1"/>
  <c r="D172" i="6" s="1"/>
  <c r="D173" i="6" s="1"/>
  <c r="D174" i="6" s="1"/>
  <c r="D175" i="6" s="1"/>
  <c r="D176" i="6" s="1"/>
  <c r="D177" i="6" s="1"/>
  <c r="D178" i="6" s="1"/>
  <c r="D179" i="6" s="1"/>
  <c r="D180" i="6" s="1"/>
  <c r="D181" i="6" s="1"/>
  <c r="D182" i="6" s="1"/>
  <c r="D107" i="6"/>
  <c r="D108" i="6" s="1"/>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1" i="6"/>
  <c r="D30" i="6"/>
  <c r="D29" i="6"/>
  <c r="D28" i="6"/>
  <c r="D27" i="6"/>
  <c r="D26" i="6"/>
  <c r="D25" i="6"/>
  <c r="D24" i="6"/>
  <c r="D23" i="6"/>
  <c r="D22" i="6"/>
  <c r="D21" i="6"/>
  <c r="D20" i="6"/>
  <c r="D19" i="6"/>
  <c r="D18" i="6"/>
  <c r="D17" i="6"/>
  <c r="D16" i="6"/>
  <c r="D15" i="6"/>
  <c r="D14" i="6"/>
  <c r="D13" i="6"/>
  <c r="D12" i="6"/>
  <c r="D32" i="6"/>
  <c r="B12" i="6"/>
  <c r="B107" i="6" s="1"/>
  <c r="B108" i="6" s="1"/>
  <c r="I108" i="6" s="1"/>
  <c r="F169" i="6" l="1"/>
  <c r="F153" i="6"/>
  <c r="F137" i="6"/>
  <c r="F181" i="6"/>
  <c r="F165" i="6"/>
  <c r="F149" i="6"/>
  <c r="F133" i="6"/>
  <c r="H108" i="6"/>
  <c r="F180" i="6"/>
  <c r="F176" i="6"/>
  <c r="F172" i="6"/>
  <c r="F168" i="6"/>
  <c r="F164" i="6"/>
  <c r="F160" i="6"/>
  <c r="F156" i="6"/>
  <c r="F152" i="6"/>
  <c r="F148" i="6"/>
  <c r="F144" i="6"/>
  <c r="F140" i="6"/>
  <c r="F136" i="6"/>
  <c r="F132" i="6"/>
  <c r="F128" i="6"/>
  <c r="F179" i="6"/>
  <c r="F175" i="6"/>
  <c r="F171" i="6"/>
  <c r="F167" i="6"/>
  <c r="F163" i="6"/>
  <c r="F159" i="6"/>
  <c r="F155" i="6"/>
  <c r="F151" i="6"/>
  <c r="F147" i="6"/>
  <c r="F143" i="6"/>
  <c r="F139" i="6"/>
  <c r="F135" i="6"/>
  <c r="F131" i="6"/>
  <c r="F127" i="6"/>
  <c r="F178" i="6"/>
  <c r="F174" i="6"/>
  <c r="F170" i="6"/>
  <c r="F166" i="6"/>
  <c r="F162" i="6"/>
  <c r="F158" i="6"/>
  <c r="F154" i="6"/>
  <c r="F150" i="6"/>
  <c r="F146" i="6"/>
  <c r="F142" i="6"/>
  <c r="F138" i="6"/>
  <c r="F134" i="6"/>
  <c r="F130" i="6"/>
  <c r="F126" i="6"/>
  <c r="B109" i="6"/>
  <c r="B13" i="6"/>
  <c r="B14" i="6" s="1"/>
  <c r="B15" i="6" s="1"/>
  <c r="B16" i="6" s="1"/>
  <c r="B17" i="6" s="1"/>
  <c r="B18" i="6" s="1"/>
  <c r="B110" i="6" l="1"/>
  <c r="I109" i="6"/>
  <c r="H109" i="6"/>
  <c r="B19" i="6"/>
  <c r="B111" i="6" l="1"/>
  <c r="I110" i="6"/>
  <c r="H110" i="6"/>
  <c r="B20" i="6"/>
  <c r="B112" i="6" l="1"/>
  <c r="I111" i="6"/>
  <c r="H111" i="6"/>
  <c r="B21" i="6"/>
  <c r="B113" i="6" l="1"/>
  <c r="I112" i="6"/>
  <c r="H112" i="6"/>
  <c r="B22" i="6"/>
  <c r="B114" i="6" l="1"/>
  <c r="I113" i="6"/>
  <c r="H113" i="6"/>
  <c r="B23" i="6"/>
  <c r="B115" i="6" l="1"/>
  <c r="I114" i="6"/>
  <c r="H114" i="6"/>
  <c r="B24" i="6"/>
  <c r="B116" i="6" l="1"/>
  <c r="I115" i="6"/>
  <c r="H115" i="6"/>
  <c r="B25" i="6"/>
  <c r="B117" i="6" l="1"/>
  <c r="I116" i="6"/>
  <c r="H116" i="6"/>
  <c r="B26" i="6"/>
  <c r="B118" i="6" l="1"/>
  <c r="I117" i="6"/>
  <c r="H117" i="6"/>
  <c r="B27" i="6"/>
  <c r="B119" i="6" l="1"/>
  <c r="I118" i="6"/>
  <c r="H118" i="6"/>
  <c r="B28" i="6"/>
  <c r="B120" i="6" l="1"/>
  <c r="I119" i="6"/>
  <c r="H119" i="6"/>
  <c r="B29" i="6"/>
  <c r="B121" i="6" l="1"/>
  <c r="I120" i="6"/>
  <c r="H120" i="6"/>
  <c r="B30" i="6"/>
  <c r="B122" i="6" l="1"/>
  <c r="I121" i="6"/>
  <c r="H121" i="6"/>
  <c r="B31" i="6"/>
  <c r="B123" i="6" l="1"/>
  <c r="I122" i="6"/>
  <c r="H122" i="6"/>
  <c r="B32" i="6"/>
  <c r="B124" i="6" l="1"/>
  <c r="I123" i="6"/>
  <c r="H123" i="6"/>
  <c r="B33" i="6"/>
  <c r="B125" i="6" l="1"/>
  <c r="I124" i="6"/>
  <c r="H124" i="6"/>
  <c r="B34" i="6"/>
  <c r="B126" i="6" l="1"/>
  <c r="I125" i="6"/>
  <c r="H125" i="6"/>
  <c r="B35" i="6"/>
  <c r="B127" i="6" l="1"/>
  <c r="I126" i="6"/>
  <c r="H126" i="6"/>
  <c r="B36" i="6"/>
  <c r="B128" i="6" l="1"/>
  <c r="I127" i="6"/>
  <c r="H127" i="6"/>
  <c r="B37" i="6"/>
  <c r="B129" i="6" l="1"/>
  <c r="I128" i="6"/>
  <c r="H128" i="6"/>
  <c r="B38" i="6"/>
  <c r="B130" i="6" l="1"/>
  <c r="I129" i="6"/>
  <c r="H129" i="6"/>
  <c r="B39" i="6"/>
  <c r="B131" i="6" l="1"/>
  <c r="I130" i="6"/>
  <c r="H130" i="6"/>
  <c r="B40" i="6"/>
  <c r="B132" i="6" l="1"/>
  <c r="I131" i="6"/>
  <c r="H131" i="6"/>
  <c r="B41" i="6"/>
  <c r="B133" i="6" l="1"/>
  <c r="I132" i="6"/>
  <c r="H132" i="6"/>
  <c r="B42" i="6"/>
  <c r="B134" i="6" l="1"/>
  <c r="I133" i="6"/>
  <c r="H133" i="6"/>
  <c r="B43" i="6"/>
  <c r="B135" i="6" l="1"/>
  <c r="I134" i="6"/>
  <c r="H134" i="6"/>
  <c r="B44" i="6"/>
  <c r="B136" i="6" l="1"/>
  <c r="I135" i="6"/>
  <c r="H135" i="6"/>
  <c r="B45" i="6"/>
  <c r="B137" i="6" l="1"/>
  <c r="I136" i="6"/>
  <c r="H136" i="6"/>
  <c r="B46" i="6"/>
  <c r="B138" i="6" l="1"/>
  <c r="I137" i="6"/>
  <c r="H137" i="6"/>
  <c r="B47" i="6"/>
  <c r="B139" i="6" l="1"/>
  <c r="I138" i="6"/>
  <c r="H138" i="6"/>
  <c r="B48" i="6"/>
  <c r="B140" i="6" l="1"/>
  <c r="I139" i="6"/>
  <c r="H139" i="6"/>
  <c r="B49" i="6"/>
  <c r="B141" i="6" l="1"/>
  <c r="I140" i="6"/>
  <c r="H140" i="6"/>
  <c r="B50" i="6"/>
  <c r="B142" i="6" l="1"/>
  <c r="I141" i="6"/>
  <c r="H141" i="6"/>
  <c r="B51" i="6"/>
  <c r="B143" i="6" l="1"/>
  <c r="I142" i="6"/>
  <c r="H142" i="6"/>
  <c r="B52" i="6"/>
  <c r="B144" i="6" l="1"/>
  <c r="I143" i="6"/>
  <c r="H143" i="6"/>
  <c r="B53" i="6"/>
  <c r="B145" i="6" l="1"/>
  <c r="I144" i="6"/>
  <c r="H144" i="6"/>
  <c r="B54" i="6"/>
  <c r="B146" i="6" l="1"/>
  <c r="I145" i="6"/>
  <c r="H145" i="6"/>
  <c r="B55" i="6"/>
  <c r="B147" i="6" l="1"/>
  <c r="I146" i="6"/>
  <c r="H146" i="6"/>
  <c r="B56" i="6"/>
  <c r="B148" i="6" l="1"/>
  <c r="I147" i="6"/>
  <c r="H147" i="6"/>
  <c r="B57" i="6"/>
  <c r="B149" i="6" l="1"/>
  <c r="I148" i="6"/>
  <c r="H148" i="6"/>
  <c r="B58" i="6"/>
  <c r="B150" i="6" l="1"/>
  <c r="I149" i="6"/>
  <c r="H149" i="6"/>
  <c r="B59" i="6"/>
  <c r="B151" i="6" l="1"/>
  <c r="I150" i="6"/>
  <c r="H150" i="6"/>
  <c r="B60" i="6"/>
  <c r="B152" i="6" l="1"/>
  <c r="I151" i="6"/>
  <c r="H151" i="6"/>
  <c r="B61" i="6"/>
  <c r="B153" i="6" l="1"/>
  <c r="I152" i="6"/>
  <c r="H152" i="6"/>
  <c r="B62" i="6"/>
  <c r="B154" i="6" l="1"/>
  <c r="I153" i="6"/>
  <c r="H153" i="6"/>
  <c r="B63" i="6"/>
  <c r="B155" i="6" l="1"/>
  <c r="I154" i="6"/>
  <c r="H154" i="6"/>
  <c r="B64" i="6"/>
  <c r="B156" i="6" l="1"/>
  <c r="I155" i="6"/>
  <c r="H155" i="6"/>
  <c r="B65" i="6"/>
  <c r="B157" i="6" l="1"/>
  <c r="I156" i="6"/>
  <c r="H156" i="6"/>
  <c r="B66" i="6"/>
  <c r="B158" i="6" l="1"/>
  <c r="I157" i="6"/>
  <c r="H157" i="6"/>
  <c r="B67" i="6"/>
  <c r="B159" i="6" l="1"/>
  <c r="I158" i="6"/>
  <c r="H158" i="6"/>
  <c r="B68" i="6"/>
  <c r="B160" i="6" l="1"/>
  <c r="I159" i="6"/>
  <c r="H159" i="6"/>
  <c r="B69" i="6"/>
  <c r="B161" i="6" l="1"/>
  <c r="I160" i="6"/>
  <c r="H160" i="6"/>
  <c r="B70" i="6"/>
  <c r="B162" i="6" l="1"/>
  <c r="I161" i="6"/>
  <c r="H161" i="6"/>
  <c r="B71" i="6"/>
  <c r="B163" i="6" l="1"/>
  <c r="I162" i="6"/>
  <c r="H162" i="6"/>
  <c r="B72" i="6"/>
  <c r="B164" i="6" l="1"/>
  <c r="I163" i="6"/>
  <c r="H163" i="6"/>
  <c r="B73" i="6"/>
  <c r="B165" i="6" l="1"/>
  <c r="I164" i="6"/>
  <c r="H164" i="6"/>
  <c r="B74" i="6"/>
  <c r="B166" i="6" l="1"/>
  <c r="I165" i="6"/>
  <c r="H165" i="6"/>
  <c r="B75" i="6"/>
  <c r="B167" i="6" l="1"/>
  <c r="I166" i="6"/>
  <c r="H166" i="6"/>
  <c r="B76" i="6"/>
  <c r="B168" i="6" l="1"/>
  <c r="I167" i="6"/>
  <c r="H167" i="6"/>
  <c r="B77" i="6"/>
  <c r="B169" i="6" l="1"/>
  <c r="I168" i="6"/>
  <c r="H168" i="6"/>
  <c r="B78" i="6"/>
  <c r="B170" i="6" l="1"/>
  <c r="I169" i="6"/>
  <c r="H169" i="6"/>
  <c r="B79" i="6"/>
  <c r="B171" i="6" l="1"/>
  <c r="I170" i="6"/>
  <c r="H170" i="6"/>
  <c r="B80" i="6"/>
  <c r="B172" i="6" l="1"/>
  <c r="I171" i="6"/>
  <c r="H171" i="6"/>
  <c r="B81" i="6"/>
  <c r="B173" i="6" l="1"/>
  <c r="I172" i="6"/>
  <c r="H172" i="6"/>
  <c r="B82" i="6"/>
  <c r="B174" i="6" l="1"/>
  <c r="I173" i="6"/>
  <c r="H173" i="6"/>
  <c r="B83" i="6"/>
  <c r="B175" i="6" l="1"/>
  <c r="I174" i="6"/>
  <c r="H174" i="6"/>
  <c r="B84" i="6"/>
  <c r="B176" i="6" l="1"/>
  <c r="I175" i="6"/>
  <c r="H175" i="6"/>
  <c r="B85" i="6"/>
  <c r="B177" i="6" l="1"/>
  <c r="I176" i="6"/>
  <c r="H176" i="6"/>
  <c r="B86" i="6"/>
  <c r="B178" i="6" l="1"/>
  <c r="I177" i="6"/>
  <c r="H177" i="6"/>
  <c r="B87" i="6"/>
  <c r="B179" i="6" l="1"/>
  <c r="I178" i="6"/>
  <c r="H178" i="6"/>
  <c r="B180" i="6" l="1"/>
  <c r="I179" i="6"/>
  <c r="H179" i="6"/>
  <c r="B181" i="6" l="1"/>
  <c r="I180" i="6"/>
  <c r="H180" i="6"/>
  <c r="B182" i="6" l="1"/>
  <c r="I181" i="6"/>
  <c r="H181" i="6"/>
  <c r="I182" i="6" l="1"/>
  <c r="I183" i="6" s="1"/>
  <c r="D184" i="6" s="1"/>
  <c r="H182" i="6"/>
  <c r="H183" i="6" s="1"/>
  <c r="D185" i="6" s="1"/>
  <c r="D186" i="6" s="1"/>
  <c r="L30" i="6" s="1"/>
  <c r="B11" i="5" l="1"/>
  <c r="B12" i="5" s="1"/>
  <c r="B13" i="5" s="1"/>
  <c r="B14" i="5" s="1"/>
  <c r="B15" i="5" s="1"/>
  <c r="B16" i="5" s="1"/>
  <c r="B17" i="5" s="1"/>
  <c r="B18" i="5" s="1"/>
  <c r="B19" i="5" s="1"/>
  <c r="B20" i="5" s="1"/>
  <c r="B21" i="5" s="1"/>
  <c r="B22" i="5" s="1"/>
  <c r="B23" i="5" s="1"/>
  <c r="B24" i="5" s="1"/>
  <c r="B25" i="5" s="1"/>
  <c r="B26" i="5" s="1"/>
  <c r="B27" i="5" s="1"/>
  <c r="B28" i="5" s="1"/>
  <c r="B29" i="5" s="1"/>
  <c r="B30" i="5" s="1"/>
  <c r="B31" i="5" s="1"/>
  <c r="B32" i="5" s="1"/>
  <c r="B12" i="3"/>
  <c r="A106" i="3"/>
  <c r="A105" i="3"/>
  <c r="B33" i="5" l="1"/>
  <c r="A107" i="3"/>
  <c r="E106" i="5"/>
  <c r="E107" i="5"/>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 r="E150" i="5" s="1"/>
  <c r="E151" i="5" s="1"/>
  <c r="E152" i="5" s="1"/>
  <c r="E153" i="5" s="1"/>
  <c r="E154" i="5" s="1"/>
  <c r="E155" i="5" s="1"/>
  <c r="E156" i="5" s="1"/>
  <c r="E157" i="5" s="1"/>
  <c r="E158" i="5" s="1"/>
  <c r="E159" i="5" s="1"/>
  <c r="E160" i="5" s="1"/>
  <c r="E161" i="5" s="1"/>
  <c r="E162" i="5" s="1"/>
  <c r="E163" i="5" s="1"/>
  <c r="E164" i="5" s="1"/>
  <c r="E165" i="5" s="1"/>
  <c r="E166" i="5" s="1"/>
  <c r="E167" i="5" s="1"/>
  <c r="E168" i="5" s="1"/>
  <c r="E169" i="5" s="1"/>
  <c r="E170" i="5" s="1"/>
  <c r="E171" i="5" s="1"/>
  <c r="E172" i="5" s="1"/>
  <c r="E173" i="5" s="1"/>
  <c r="E174" i="5" s="1"/>
  <c r="E175" i="5" s="1"/>
  <c r="E176" i="5" s="1"/>
  <c r="E177" i="5" s="1"/>
  <c r="E178" i="5" s="1"/>
  <c r="E179" i="5" s="1"/>
  <c r="E180" i="5" s="1"/>
  <c r="E181" i="5" s="1"/>
  <c r="C106" i="5"/>
  <c r="B106" i="5"/>
  <c r="D106" i="5"/>
  <c r="D107" i="5" s="1"/>
  <c r="D108" i="5" s="1"/>
  <c r="D109" i="5" s="1"/>
  <c r="D110" i="5" s="1"/>
  <c r="D111" i="5" s="1"/>
  <c r="D112" i="5" s="1"/>
  <c r="D113" i="5" s="1"/>
  <c r="D114" i="5" s="1"/>
  <c r="D115" i="5" s="1"/>
  <c r="D116" i="5" s="1"/>
  <c r="D117" i="5" s="1"/>
  <c r="D118" i="5" s="1"/>
  <c r="D119" i="5" s="1"/>
  <c r="D120" i="5" s="1"/>
  <c r="D121" i="5" s="1"/>
  <c r="D122" i="5" s="1"/>
  <c r="D123" i="5" s="1"/>
  <c r="D124" i="5" s="1"/>
  <c r="D125" i="5" s="1"/>
  <c r="D126" i="5" s="1"/>
  <c r="D127" i="5" s="1"/>
  <c r="D128" i="5" s="1"/>
  <c r="D129" i="5" s="1"/>
  <c r="D130" i="5" s="1"/>
  <c r="D131" i="5" s="1"/>
  <c r="D132" i="5" s="1"/>
  <c r="D133" i="5" s="1"/>
  <c r="D134" i="5" s="1"/>
  <c r="D135" i="5" s="1"/>
  <c r="D136" i="5" s="1"/>
  <c r="D137" i="5" s="1"/>
  <c r="D138" i="5" s="1"/>
  <c r="D139" i="5" s="1"/>
  <c r="D140" i="5" s="1"/>
  <c r="D141" i="5" s="1"/>
  <c r="D142" i="5" s="1"/>
  <c r="D143" i="5" s="1"/>
  <c r="D144" i="5" s="1"/>
  <c r="D145" i="5" s="1"/>
  <c r="D146" i="5" s="1"/>
  <c r="D147" i="5" s="1"/>
  <c r="D148" i="5" s="1"/>
  <c r="D149" i="5" s="1"/>
  <c r="D150" i="5" s="1"/>
  <c r="D151" i="5" s="1"/>
  <c r="D152" i="5" s="1"/>
  <c r="D153" i="5" s="1"/>
  <c r="D154" i="5" s="1"/>
  <c r="D155" i="5" s="1"/>
  <c r="D156" i="5" s="1"/>
  <c r="D157" i="5" s="1"/>
  <c r="D158" i="5" s="1"/>
  <c r="D159" i="5" s="1"/>
  <c r="D160" i="5" s="1"/>
  <c r="D161" i="5" s="1"/>
  <c r="D162" i="5" s="1"/>
  <c r="D163" i="5" s="1"/>
  <c r="D164" i="5" s="1"/>
  <c r="D165" i="5" s="1"/>
  <c r="D166" i="5" s="1"/>
  <c r="D167" i="5" s="1"/>
  <c r="D168" i="5" s="1"/>
  <c r="D169" i="5" s="1"/>
  <c r="D170" i="5" s="1"/>
  <c r="D171" i="5" s="1"/>
  <c r="D172" i="5" s="1"/>
  <c r="D173" i="5" s="1"/>
  <c r="D174" i="5" s="1"/>
  <c r="D175" i="5" s="1"/>
  <c r="D176" i="5" s="1"/>
  <c r="D177" i="5" s="1"/>
  <c r="D178" i="5" s="1"/>
  <c r="D179" i="5" s="1"/>
  <c r="D180" i="5" s="1"/>
  <c r="D181" i="5" s="1"/>
  <c r="B34" i="5" l="1"/>
  <c r="A108" i="3"/>
  <c r="A109" i="3" s="1"/>
  <c r="A110" i="3" s="1"/>
  <c r="A111" i="3" s="1"/>
  <c r="A112" i="3" s="1"/>
  <c r="A113" i="3" s="1"/>
  <c r="A114" i="3" s="1"/>
  <c r="A115" i="3" s="1"/>
  <c r="D11" i="5"/>
  <c r="D12" i="5" s="1"/>
  <c r="D13" i="5" s="1"/>
  <c r="D14" i="5" s="1"/>
  <c r="D15" i="5" s="1"/>
  <c r="D16" i="5" s="1"/>
  <c r="D17" i="5" s="1"/>
  <c r="D18" i="5" s="1"/>
  <c r="D19" i="5" s="1"/>
  <c r="D20" i="5" s="1"/>
  <c r="D21" i="5" s="1"/>
  <c r="D22" i="5" s="1"/>
  <c r="D23" i="5" s="1"/>
  <c r="D24" i="5" s="1"/>
  <c r="D25" i="5" s="1"/>
  <c r="D26" i="5" s="1"/>
  <c r="D27" i="5" s="1"/>
  <c r="D28" i="5" s="1"/>
  <c r="D29" i="5" s="1"/>
  <c r="D30" i="5" s="1"/>
  <c r="D31" i="5" s="1"/>
  <c r="D32" i="5" s="1"/>
  <c r="D33" i="5" s="1"/>
  <c r="B107" i="5"/>
  <c r="C107" i="5" s="1"/>
  <c r="G107" i="5" s="1"/>
  <c r="B35" i="5" l="1"/>
  <c r="D34" i="5"/>
  <c r="A116" i="3"/>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B108" i="5"/>
  <c r="C108" i="5" s="1"/>
  <c r="G108" i="5" s="1"/>
  <c r="B36" i="5" l="1"/>
  <c r="D35" i="5"/>
  <c r="B109" i="5"/>
  <c r="C109" i="5" s="1"/>
  <c r="G109" i="5" s="1"/>
  <c r="B37" i="5" l="1"/>
  <c r="D36" i="5"/>
  <c r="B110" i="5"/>
  <c r="C110" i="5" s="1"/>
  <c r="G110" i="5" s="1"/>
  <c r="B38" i="5" l="1"/>
  <c r="D37" i="5"/>
  <c r="B111" i="5"/>
  <c r="C111" i="5" s="1"/>
  <c r="G111" i="5" s="1"/>
  <c r="B39" i="5" l="1"/>
  <c r="D38" i="5"/>
  <c r="B112" i="5"/>
  <c r="C112" i="5" s="1"/>
  <c r="G112" i="5" s="1"/>
  <c r="B40" i="5" l="1"/>
  <c r="D39" i="5"/>
  <c r="B113" i="5"/>
  <c r="C113" i="5" s="1"/>
  <c r="G113" i="5" s="1"/>
  <c r="B41" i="5" l="1"/>
  <c r="D40" i="5"/>
  <c r="B114" i="5"/>
  <c r="C114" i="5" s="1"/>
  <c r="G114" i="5" s="1"/>
  <c r="B42" i="5" l="1"/>
  <c r="D41" i="5"/>
  <c r="B115" i="5"/>
  <c r="C115" i="5" s="1"/>
  <c r="G115" i="5" s="1"/>
  <c r="B43" i="5" l="1"/>
  <c r="D42" i="5"/>
  <c r="B116" i="5"/>
  <c r="C116" i="5" s="1"/>
  <c r="G116" i="5" s="1"/>
  <c r="B44" i="5" l="1"/>
  <c r="D43" i="5"/>
  <c r="B117" i="5"/>
  <c r="C117" i="5" s="1"/>
  <c r="G117" i="5" s="1"/>
  <c r="B45" i="5" l="1"/>
  <c r="D44" i="5"/>
  <c r="B118" i="5"/>
  <c r="C118" i="5" s="1"/>
  <c r="G118" i="5" s="1"/>
  <c r="B46" i="5" l="1"/>
  <c r="D45" i="5"/>
  <c r="B119" i="5"/>
  <c r="C119" i="5" s="1"/>
  <c r="G119" i="5" s="1"/>
  <c r="B47" i="5" l="1"/>
  <c r="D46" i="5"/>
  <c r="B120" i="5"/>
  <c r="C120" i="5" s="1"/>
  <c r="G120" i="5" s="1"/>
  <c r="B48" i="5" l="1"/>
  <c r="D47" i="5"/>
  <c r="B121" i="5"/>
  <c r="C121" i="5" s="1"/>
  <c r="G121" i="5" s="1"/>
  <c r="B49" i="5" l="1"/>
  <c r="D48" i="5"/>
  <c r="B122" i="5"/>
  <c r="C122" i="5" s="1"/>
  <c r="G122" i="5" s="1"/>
  <c r="B50" i="5" l="1"/>
  <c r="D49" i="5"/>
  <c r="B123" i="5"/>
  <c r="C123" i="5" s="1"/>
  <c r="G123" i="5" s="1"/>
  <c r="B51" i="5" l="1"/>
  <c r="D50" i="5"/>
  <c r="B124" i="5"/>
  <c r="C124" i="5" s="1"/>
  <c r="G124" i="5" s="1"/>
  <c r="B52" i="5" l="1"/>
  <c r="D51" i="5"/>
  <c r="B125" i="5"/>
  <c r="C125" i="5" s="1"/>
  <c r="G125" i="5" s="1"/>
  <c r="B53" i="5" l="1"/>
  <c r="D52" i="5"/>
  <c r="B126" i="5"/>
  <c r="C126" i="5" s="1"/>
  <c r="G126" i="5" s="1"/>
  <c r="B54" i="5" l="1"/>
  <c r="D53" i="5"/>
  <c r="D184" i="5"/>
  <c r="B127" i="5"/>
  <c r="C127" i="5" s="1"/>
  <c r="B55" i="5" l="1"/>
  <c r="D54" i="5"/>
  <c r="B128" i="5"/>
  <c r="C128" i="5" s="1"/>
  <c r="B56" i="5" l="1"/>
  <c r="D55" i="5"/>
  <c r="B129" i="5"/>
  <c r="C129" i="5" s="1"/>
  <c r="B57" i="5" l="1"/>
  <c r="D56" i="5"/>
  <c r="B130" i="5"/>
  <c r="C130" i="5" s="1"/>
  <c r="B58" i="5" l="1"/>
  <c r="D57" i="5"/>
  <c r="B131" i="5"/>
  <c r="C131" i="5" s="1"/>
  <c r="B59" i="5" l="1"/>
  <c r="D58" i="5"/>
  <c r="B132" i="5"/>
  <c r="C132" i="5" s="1"/>
  <c r="B60" i="5" l="1"/>
  <c r="D59" i="5"/>
  <c r="B133" i="5"/>
  <c r="C133" i="5" s="1"/>
  <c r="B61" i="5" l="1"/>
  <c r="D60" i="5"/>
  <c r="B134" i="5"/>
  <c r="C134" i="5" s="1"/>
  <c r="B62" i="5" l="1"/>
  <c r="D61" i="5"/>
  <c r="B135" i="5"/>
  <c r="C135" i="5" s="1"/>
  <c r="B63" i="5" l="1"/>
  <c r="D62" i="5"/>
  <c r="B136" i="5"/>
  <c r="C136" i="5" s="1"/>
  <c r="B64" i="5" l="1"/>
  <c r="D63" i="5"/>
  <c r="B137" i="5"/>
  <c r="C137" i="5" s="1"/>
  <c r="B65" i="5" l="1"/>
  <c r="D64" i="5"/>
  <c r="B138" i="5"/>
  <c r="C138" i="5" s="1"/>
  <c r="B66" i="5" l="1"/>
  <c r="D65" i="5"/>
  <c r="B139" i="5"/>
  <c r="C139" i="5" s="1"/>
  <c r="B67" i="5" l="1"/>
  <c r="D66" i="5"/>
  <c r="B140" i="5"/>
  <c r="C140" i="5" s="1"/>
  <c r="B68" i="5" l="1"/>
  <c r="D67" i="5"/>
  <c r="B141" i="5"/>
  <c r="C141" i="5" s="1"/>
  <c r="B69" i="5" l="1"/>
  <c r="D68" i="5"/>
  <c r="B142" i="5"/>
  <c r="C142" i="5" s="1"/>
  <c r="B70" i="5" l="1"/>
  <c r="D69" i="5"/>
  <c r="B143" i="5"/>
  <c r="C143" i="5" s="1"/>
  <c r="B71" i="5" l="1"/>
  <c r="D70" i="5"/>
  <c r="B144" i="5"/>
  <c r="C144" i="5" s="1"/>
  <c r="B72" i="5" l="1"/>
  <c r="D71" i="5"/>
  <c r="B145" i="5"/>
  <c r="C145" i="5" s="1"/>
  <c r="B73" i="5" l="1"/>
  <c r="D72" i="5"/>
  <c r="B146" i="5"/>
  <c r="C146" i="5" s="1"/>
  <c r="B74" i="5" l="1"/>
  <c r="D73" i="5"/>
  <c r="B147" i="5"/>
  <c r="C147" i="5" s="1"/>
  <c r="B75" i="5" l="1"/>
  <c r="D74" i="5"/>
  <c r="B148" i="5"/>
  <c r="C148" i="5" s="1"/>
  <c r="B76" i="5" l="1"/>
  <c r="D75" i="5"/>
  <c r="B149" i="5"/>
  <c r="C149" i="5" s="1"/>
  <c r="B77" i="5" l="1"/>
  <c r="D76" i="5"/>
  <c r="B150" i="5"/>
  <c r="C150" i="5" s="1"/>
  <c r="B78" i="5" l="1"/>
  <c r="D77" i="5"/>
  <c r="B151" i="5"/>
  <c r="C151" i="5" s="1"/>
  <c r="B79" i="5" l="1"/>
  <c r="D78" i="5"/>
  <c r="B152" i="5"/>
  <c r="C152" i="5" s="1"/>
  <c r="B11" i="3"/>
  <c r="B80" i="5" l="1"/>
  <c r="D79" i="5"/>
  <c r="D11" i="3"/>
  <c r="D12" i="3" s="1"/>
  <c r="B153" i="5"/>
  <c r="C153" i="5" s="1"/>
  <c r="B81" i="5" l="1"/>
  <c r="D80" i="5"/>
  <c r="B105" i="3"/>
  <c r="B13" i="3"/>
  <c r="B154" i="5"/>
  <c r="C154" i="5" s="1"/>
  <c r="B82" i="5" l="1"/>
  <c r="D81" i="5"/>
  <c r="B106" i="3"/>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D13" i="3"/>
  <c r="B14" i="3"/>
  <c r="B155" i="5"/>
  <c r="C155" i="5" s="1"/>
  <c r="B83" i="5" l="1"/>
  <c r="D82" i="5"/>
  <c r="D14" i="3"/>
  <c r="B15" i="3"/>
  <c r="B156" i="5"/>
  <c r="C156" i="5" s="1"/>
  <c r="B84" i="5" l="1"/>
  <c r="D83" i="5"/>
  <c r="D15" i="3"/>
  <c r="B16" i="3"/>
  <c r="B157" i="5"/>
  <c r="C157" i="5" s="1"/>
  <c r="B85" i="5" l="1"/>
  <c r="D84" i="5"/>
  <c r="D16" i="3"/>
  <c r="B17" i="3"/>
  <c r="B158" i="5"/>
  <c r="C158" i="5" s="1"/>
  <c r="B86" i="5" l="1"/>
  <c r="D86" i="5" s="1"/>
  <c r="D85" i="5"/>
  <c r="D17" i="3"/>
  <c r="B18" i="3"/>
  <c r="B159" i="5"/>
  <c r="C159" i="5" s="1"/>
  <c r="D18" i="3" l="1"/>
  <c r="B19" i="3"/>
  <c r="B160" i="5"/>
  <c r="C160" i="5" s="1"/>
  <c r="D19" i="3" l="1"/>
  <c r="B20" i="3"/>
  <c r="B161" i="5"/>
  <c r="C161" i="5" s="1"/>
  <c r="D20" i="3" l="1"/>
  <c r="B21" i="3"/>
  <c r="B162" i="5"/>
  <c r="C162" i="5" s="1"/>
  <c r="D21" i="3" l="1"/>
  <c r="B22" i="3"/>
  <c r="B163" i="5"/>
  <c r="C163" i="5" s="1"/>
  <c r="D22" i="3" l="1"/>
  <c r="B23" i="3"/>
  <c r="B164" i="5"/>
  <c r="C164" i="5" s="1"/>
  <c r="D23" i="3" l="1"/>
  <c r="B24" i="3"/>
  <c r="B165" i="5"/>
  <c r="C165" i="5" s="1"/>
  <c r="D24" i="3" l="1"/>
  <c r="B25" i="3"/>
  <c r="B166" i="5"/>
  <c r="C166" i="5" s="1"/>
  <c r="D25" i="3" l="1"/>
  <c r="B26" i="3"/>
  <c r="B167" i="5"/>
  <c r="C167" i="5" s="1"/>
  <c r="D26" i="3" l="1"/>
  <c r="B27" i="3"/>
  <c r="B168" i="5"/>
  <c r="C168" i="5" s="1"/>
  <c r="D27" i="3" l="1"/>
  <c r="B28" i="3"/>
  <c r="B169" i="5"/>
  <c r="C169" i="5" s="1"/>
  <c r="D28" i="3" l="1"/>
  <c r="B29" i="3"/>
  <c r="B170" i="5"/>
  <c r="C170" i="5" s="1"/>
  <c r="D29" i="3" l="1"/>
  <c r="B30" i="3"/>
  <c r="B171" i="5"/>
  <c r="C171" i="5" s="1"/>
  <c r="D30" i="3" l="1"/>
  <c r="B31" i="3"/>
  <c r="B172" i="5"/>
  <c r="C172" i="5" s="1"/>
  <c r="D31" i="3" l="1"/>
  <c r="B32" i="3"/>
  <c r="B173" i="5"/>
  <c r="C173" i="5" s="1"/>
  <c r="D32" i="3" l="1"/>
  <c r="B33" i="3"/>
  <c r="B174" i="5"/>
  <c r="C174" i="5" s="1"/>
  <c r="D33" i="3" l="1"/>
  <c r="B34" i="3"/>
  <c r="B175" i="5"/>
  <c r="C175" i="5" s="1"/>
  <c r="D34" i="3" l="1"/>
  <c r="B35" i="3"/>
  <c r="B176" i="5"/>
  <c r="C176" i="5" s="1"/>
  <c r="D35" i="3" l="1"/>
  <c r="B36" i="3"/>
  <c r="B177" i="5"/>
  <c r="C177" i="5" s="1"/>
  <c r="D36" i="3" l="1"/>
  <c r="B37" i="3"/>
  <c r="B178" i="5"/>
  <c r="C178" i="5" s="1"/>
  <c r="D37" i="3" l="1"/>
  <c r="B38" i="3"/>
  <c r="B179" i="5"/>
  <c r="C179" i="5" s="1"/>
  <c r="D38" i="3" l="1"/>
  <c r="B39" i="3"/>
  <c r="B180" i="5"/>
  <c r="C180" i="5" s="1"/>
  <c r="D39" i="3" l="1"/>
  <c r="B40" i="3"/>
  <c r="B181" i="5"/>
  <c r="C181" i="5" l="1"/>
  <c r="D183" i="5"/>
  <c r="D185" i="5" s="1"/>
  <c r="K8" i="5" s="1"/>
  <c r="D40" i="3"/>
  <c r="B41" i="3"/>
  <c r="D41" i="3" l="1"/>
  <c r="B42" i="3"/>
  <c r="D42" i="3" l="1"/>
  <c r="B43" i="3"/>
  <c r="D43" i="3" l="1"/>
  <c r="B44" i="3"/>
  <c r="D44" i="3" l="1"/>
  <c r="B45" i="3"/>
  <c r="D45" i="3" l="1"/>
  <c r="B46" i="3"/>
  <c r="D46" i="3" l="1"/>
  <c r="B47" i="3"/>
  <c r="D47" i="3" l="1"/>
  <c r="B48" i="3"/>
  <c r="D48" i="3" l="1"/>
  <c r="B49" i="3"/>
  <c r="D49" i="3" l="1"/>
  <c r="B50" i="3"/>
  <c r="D50" i="3" l="1"/>
  <c r="B51" i="3"/>
  <c r="D51" i="3" l="1"/>
  <c r="B52" i="3"/>
  <c r="D52" i="3" l="1"/>
  <c r="B53" i="3"/>
  <c r="D53" i="3" l="1"/>
  <c r="B54" i="3"/>
  <c r="D54" i="3" l="1"/>
  <c r="B55" i="3"/>
  <c r="D55" i="3" l="1"/>
  <c r="B56" i="3"/>
  <c r="D56" i="3" l="1"/>
  <c r="B57" i="3"/>
  <c r="D57" i="3" l="1"/>
  <c r="B58" i="3"/>
  <c r="D58" i="3" l="1"/>
  <c r="B59" i="3"/>
  <c r="D59" i="3" l="1"/>
  <c r="B60" i="3"/>
  <c r="D60" i="3" l="1"/>
  <c r="B61" i="3"/>
  <c r="D61" i="3" l="1"/>
  <c r="B62" i="3"/>
  <c r="D62" i="3" l="1"/>
  <c r="B63" i="3"/>
  <c r="D63" i="3" l="1"/>
  <c r="B64" i="3"/>
  <c r="D64" i="3" l="1"/>
  <c r="B65" i="3"/>
  <c r="D65" i="3" l="1"/>
  <c r="B66" i="3"/>
  <c r="D66" i="3" l="1"/>
  <c r="B67" i="3"/>
  <c r="D67" i="3" l="1"/>
  <c r="B68" i="3"/>
  <c r="D68" i="3" l="1"/>
  <c r="B69" i="3"/>
  <c r="D69" i="3" l="1"/>
  <c r="B70" i="3"/>
  <c r="D70" i="3" l="1"/>
  <c r="B71" i="3"/>
  <c r="D71" i="3" l="1"/>
  <c r="B72" i="3"/>
  <c r="D72" i="3" l="1"/>
  <c r="B73" i="3"/>
  <c r="D73" i="3" l="1"/>
  <c r="B74" i="3"/>
  <c r="D74" i="3" l="1"/>
  <c r="B75" i="3"/>
  <c r="D75" i="3" l="1"/>
  <c r="B76" i="3"/>
  <c r="D76" i="3" l="1"/>
  <c r="B77" i="3"/>
  <c r="D77" i="3" l="1"/>
  <c r="B78" i="3"/>
  <c r="D78" i="3" l="1"/>
  <c r="B79" i="3"/>
  <c r="D79" i="3" l="1"/>
  <c r="B80" i="3"/>
  <c r="D80" i="3" l="1"/>
  <c r="B81" i="3"/>
  <c r="D81" i="3" l="1"/>
  <c r="B82" i="3"/>
  <c r="D82" i="3" l="1"/>
  <c r="B83" i="3"/>
  <c r="D83" i="3" l="1"/>
  <c r="B84" i="3"/>
  <c r="D84" i="3" l="1"/>
  <c r="B85" i="3"/>
  <c r="D85" i="3" l="1"/>
  <c r="B86" i="3"/>
  <c r="D86" i="3" l="1"/>
</calcChain>
</file>

<file path=xl/comments1.xml><?xml version="1.0" encoding="utf-8"?>
<comments xmlns="http://schemas.openxmlformats.org/spreadsheetml/2006/main">
  <authors>
    <author>kalmanNoDom</author>
  </authors>
  <commentList>
    <comment ref="B2" authorId="0">
      <text>
        <r>
          <rPr>
            <b/>
            <sz val="8"/>
            <color indexed="81"/>
            <rFont val="Tahoma"/>
            <family val="2"/>
          </rPr>
          <t>Only edit contents of yellow boxes.
To modify an existing model change the parameters in yellow boxes.
To create a new model, follow this outline:
1.  Delete all the parameters for the model.
2.  Adjust the highest and lowest n values.
3.  Enter values for the parameters.</t>
        </r>
      </text>
    </comment>
  </commentList>
</comments>
</file>

<file path=xl/comments2.xml><?xml version="1.0" encoding="utf-8"?>
<comments xmlns="http://schemas.openxmlformats.org/spreadsheetml/2006/main">
  <authors>
    <author>kalmanNoDom</author>
  </authors>
  <commentList>
    <comment ref="B2" authorId="0">
      <text>
        <r>
          <rPr>
            <b/>
            <sz val="8"/>
            <color indexed="81"/>
            <rFont val="Tahoma"/>
            <family val="2"/>
          </rPr>
          <t>Only edit contents of yellow boxes.
To modify an existing model change the parameters in yellow boxes.
To create a new model, follow this outline:
1.  Delete all the data values and parameters for the model.
2.  Adjust the highest and lowest n values.
3.  Enter data values.
4.  Enter values for the parameters.</t>
        </r>
      </text>
    </comment>
    <comment ref="K8" authorId="0">
      <text>
        <r>
          <rPr>
            <b/>
            <sz val="8"/>
            <color indexed="81"/>
            <rFont val="Tahoma"/>
            <family val="2"/>
          </rPr>
          <t>Average absolute difference between data values and diff eqn model values.</t>
        </r>
        <r>
          <rPr>
            <sz val="8"/>
            <color indexed="81"/>
            <rFont val="Tahoma"/>
            <family val="2"/>
          </rPr>
          <t xml:space="preserve">
</t>
        </r>
      </text>
    </comment>
  </commentList>
</comments>
</file>

<file path=xl/comments3.xml><?xml version="1.0" encoding="utf-8"?>
<comments xmlns="http://schemas.openxmlformats.org/spreadsheetml/2006/main">
  <authors>
    <author>kalmanNoDom</author>
  </authors>
  <commentList>
    <comment ref="B2" authorId="0">
      <text>
        <r>
          <rPr>
            <b/>
            <sz val="8"/>
            <color indexed="81"/>
            <rFont val="Tahoma"/>
            <family val="2"/>
          </rPr>
          <t>Only edit contents of yellow boxes.
To modify an existing model change the parameters in yellow boxes.
To create a new model, follow this outline:
1.  Delete all the data values and parameters for the model.
2.  Adjust the highest and lowest n values.
3.  If you have already entered data on the "diff eqn + data points" sheet, copy them and paste in the yellow column here.  Otherwise, enter new data values in the yellow column.  The spreadsheet automatically computes growth factors for these values and shows them in the green column.  The growth factor data are plotted as yellow dots on the graph. 
4.  Estimate the rise and the run for a line that would be close to the growth factor points.  Enter these in the yellow boxes for the "Slope Estimate."
5.  Enter values for the slope and an estimated intercept in the yellow boxes for the "Linear Equation."  The growth factors produced by this equation appear as green squares on the graph.
6.  By modifying your slope and intercept values you can obtain a green line that is closer to the growth factor points.  The average error shown below the graph can be used in this process.  The lower the average error, the better the model.</t>
        </r>
      </text>
    </comment>
    <comment ref="L30" authorId="0">
      <text>
        <r>
          <rPr>
            <b/>
            <sz val="8"/>
            <color indexed="81"/>
            <rFont val="Tahoma"/>
            <family val="2"/>
          </rPr>
          <t>Average absolute difference between computed growth factors and the linear model for growth factors.</t>
        </r>
        <r>
          <rPr>
            <sz val="8"/>
            <color indexed="81"/>
            <rFont val="Tahoma"/>
            <family val="2"/>
          </rPr>
          <t xml:space="preserve">
</t>
        </r>
      </text>
    </comment>
  </commentList>
</comments>
</file>

<file path=xl/sharedStrings.xml><?xml version="1.0" encoding="utf-8"?>
<sst xmlns="http://schemas.openxmlformats.org/spreadsheetml/2006/main" count="60" uniqueCount="34">
  <si>
    <t>Initial value =</t>
  </si>
  <si>
    <t>n</t>
  </si>
  <si>
    <t xml:space="preserve">Difference Equation: </t>
  </si>
  <si>
    <t>position number</t>
  </si>
  <si>
    <t>terms based on diff eqn</t>
  </si>
  <si>
    <t>data values</t>
  </si>
  <si>
    <r>
      <t xml:space="preserve">Lowest </t>
    </r>
    <r>
      <rPr>
        <i/>
        <sz val="12"/>
        <rFont val="Geneva"/>
      </rPr>
      <t>n</t>
    </r>
    <r>
      <rPr>
        <sz val="12"/>
        <rFont val="Geneva"/>
      </rPr>
      <t xml:space="preserve"> =</t>
    </r>
  </si>
  <si>
    <r>
      <t xml:space="preserve">Highest </t>
    </r>
    <r>
      <rPr>
        <i/>
        <sz val="12"/>
        <rFont val="Geneva"/>
      </rPr>
      <t>n</t>
    </r>
    <r>
      <rPr>
        <sz val="12"/>
        <rFont val="Geneva"/>
      </rPr>
      <t xml:space="preserve"> =</t>
    </r>
  </si>
  <si>
    <t>Plotpoints</t>
  </si>
  <si>
    <t>diff eqn</t>
  </si>
  <si>
    <t>diff eqn error</t>
  </si>
  <si>
    <t>avg error</t>
  </si>
  <si>
    <t>Avg. error:</t>
  </si>
  <si>
    <t>data n values</t>
  </si>
  <si>
    <r>
      <rPr>
        <i/>
        <sz val="12"/>
        <rFont val="Geneva"/>
      </rPr>
      <t>a</t>
    </r>
    <r>
      <rPr>
        <i/>
        <vertAlign val="subscript"/>
        <sz val="12"/>
        <rFont val="Geneva"/>
      </rPr>
      <t>n</t>
    </r>
    <r>
      <rPr>
        <vertAlign val="subscript"/>
        <sz val="12"/>
        <rFont val="Geneva"/>
      </rPr>
      <t>+1</t>
    </r>
    <r>
      <rPr>
        <sz val="12"/>
        <rFont val="Geneva"/>
      </rPr>
      <t xml:space="preserve"> =</t>
    </r>
  </si>
  <si>
    <t>Study various geometic growth models by editing the yellow cells.</t>
  </si>
  <si>
    <t xml:space="preserve">Logistic Growth </t>
  </si>
  <si>
    <t>(</t>
  </si>
  <si>
    <r>
      <t xml:space="preserve"> - a</t>
    </r>
    <r>
      <rPr>
        <i/>
        <vertAlign val="subscript"/>
        <sz val="12"/>
        <rFont val="Geneva"/>
      </rPr>
      <t>n</t>
    </r>
    <r>
      <rPr>
        <b/>
        <sz val="16"/>
        <rFont val="Symbol"/>
        <family val="1"/>
        <charset val="2"/>
      </rPr>
      <t>)</t>
    </r>
    <r>
      <rPr>
        <i/>
        <sz val="12"/>
        <rFont val="Geneva"/>
      </rPr>
      <t>a</t>
    </r>
    <r>
      <rPr>
        <i/>
        <vertAlign val="subscript"/>
        <sz val="12"/>
        <rFont val="Geneva"/>
      </rPr>
      <t>n</t>
    </r>
  </si>
  <si>
    <t>Study various logistic growth models by editing the yellow cells.</t>
  </si>
  <si>
    <t>num data</t>
  </si>
  <si>
    <t>sum |error|</t>
  </si>
  <si>
    <t>growth factors</t>
  </si>
  <si>
    <t>growth factor</t>
  </si>
  <si>
    <t>lin model</t>
  </si>
  <si>
    <t xml:space="preserve">Linear Equation: </t>
  </si>
  <si>
    <t>Slope Estimate =</t>
  </si>
  <si>
    <t>/</t>
  </si>
  <si>
    <t>x  +</t>
  </si>
  <si>
    <t>=</t>
  </si>
  <si>
    <t>point counter</t>
  </si>
  <si>
    <t>Computed logistic growth parameters</t>
  </si>
  <si>
    <t xml:space="preserve">m = </t>
  </si>
  <si>
    <t>L =</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</si>
</sst>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0"/>
      <name val="Geneva"/>
    </font>
    <font>
      <i/>
      <sz val="10"/>
      <name val="Geneva"/>
    </font>
    <font>
      <sz val="8"/>
      <name val="Geneva"/>
    </font>
    <font>
      <b/>
      <sz val="14"/>
      <name val="Geneva"/>
    </font>
    <font>
      <b/>
      <sz val="12"/>
      <name val="Geneva"/>
    </font>
    <font>
      <sz val="16"/>
      <name val="Geneva"/>
    </font>
    <font>
      <sz val="12"/>
      <name val="Geneva"/>
    </font>
    <font>
      <i/>
      <sz val="12"/>
      <name val="Geneva"/>
    </font>
    <font>
      <sz val="11"/>
      <name val="Geneva"/>
    </font>
    <font>
      <sz val="8"/>
      <color indexed="81"/>
      <name val="Tahoma"/>
      <family val="2"/>
    </font>
    <font>
      <b/>
      <sz val="8"/>
      <color indexed="81"/>
      <name val="Tahoma"/>
      <family val="2"/>
    </font>
    <font>
      <i/>
      <vertAlign val="subscript"/>
      <sz val="12"/>
      <name val="Geneva"/>
    </font>
    <font>
      <vertAlign val="subscript"/>
      <sz val="12"/>
      <name val="Geneva"/>
    </font>
    <font>
      <b/>
      <sz val="16"/>
      <name val="Symbol"/>
      <family val="1"/>
      <charset val="2"/>
    </font>
    <font>
      <sz val="10"/>
      <name val="Times New Roman"/>
      <family val="1"/>
    </font>
    <font>
      <i/>
      <sz val="16"/>
      <name val="Times New Roman"/>
      <family val="1"/>
    </font>
    <font>
      <b/>
      <sz val="10"/>
      <name val="Geneva"/>
    </font>
    <font>
      <b/>
      <i/>
      <sz val="12"/>
      <name val="Times New Roman"/>
      <family val="1"/>
    </font>
  </fonts>
  <fills count="6">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5">
    <xf numFmtId="0" fontId="0" fillId="0" borderId="0" xfId="0"/>
    <xf numFmtId="0" fontId="0" fillId="2" borderId="1" xfId="0" applyFill="1" applyBorder="1"/>
    <xf numFmtId="0" fontId="0" fillId="0" borderId="0" xfId="0" applyAlignment="1">
      <alignment horizontal="center"/>
    </xf>
    <xf numFmtId="0" fontId="0" fillId="0" borderId="0" xfId="0" applyAlignment="1">
      <alignment horizontal="right"/>
    </xf>
    <xf numFmtId="0" fontId="0" fillId="0" borderId="0" xfId="0" applyFill="1" applyBorder="1"/>
    <xf numFmtId="0" fontId="0" fillId="0" borderId="0" xfId="0" applyAlignment="1"/>
    <xf numFmtId="0" fontId="3" fillId="0" borderId="0" xfId="0" applyFont="1" applyAlignment="1">
      <alignment horizontal="center"/>
    </xf>
    <xf numFmtId="0" fontId="4" fillId="0" borderId="0" xfId="0" applyFont="1" applyAlignment="1">
      <alignment horizontal="center"/>
    </xf>
    <xf numFmtId="0" fontId="0" fillId="0" borderId="0" xfId="0" applyBorder="1"/>
    <xf numFmtId="0" fontId="0" fillId="0" borderId="0" xfId="0" applyFill="1"/>
    <xf numFmtId="0" fontId="0" fillId="0" borderId="0" xfId="0" applyFill="1" applyAlignment="1">
      <alignment horizontal="center"/>
    </xf>
    <xf numFmtId="0" fontId="0" fillId="0" borderId="0" xfId="0" applyFill="1" applyBorder="1" applyAlignment="1">
      <alignment horizontal="center" wrapText="1"/>
    </xf>
    <xf numFmtId="0" fontId="3" fillId="0" borderId="0" xfId="0" applyFont="1" applyBorder="1" applyAlignment="1">
      <alignment horizontal="center"/>
    </xf>
    <xf numFmtId="0" fontId="0" fillId="0" borderId="1" xfId="0" applyBorder="1" applyAlignment="1">
      <alignment horizontal="center" vertical="center" wrapText="1"/>
    </xf>
    <xf numFmtId="0" fontId="0" fillId="3" borderId="1" xfId="0" applyFill="1" applyBorder="1"/>
    <xf numFmtId="0" fontId="0" fillId="0" borderId="0" xfId="0" applyAlignment="1">
      <alignment horizontal="left" vertical="center" wrapText="1"/>
    </xf>
    <xf numFmtId="0" fontId="0" fillId="0" borderId="0" xfId="0" applyAlignment="1">
      <alignment wrapText="1"/>
    </xf>
    <xf numFmtId="0" fontId="6" fillId="0" borderId="0" xfId="0" applyFont="1" applyBorder="1" applyAlignment="1">
      <alignment horizontal="right"/>
    </xf>
    <xf numFmtId="0" fontId="4" fillId="4" borderId="1" xfId="0" applyFont="1" applyFill="1" applyBorder="1" applyAlignment="1">
      <alignment horizontal="left"/>
    </xf>
    <xf numFmtId="0" fontId="0" fillId="5" borderId="1" xfId="0" applyFill="1" applyBorder="1"/>
    <xf numFmtId="0" fontId="8" fillId="0" borderId="0"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0" fillId="0" borderId="1" xfId="0" applyBorder="1"/>
    <xf numFmtId="0" fontId="0" fillId="0" borderId="1" xfId="0" applyFont="1" applyFill="1" applyBorder="1"/>
    <xf numFmtId="0" fontId="0" fillId="0" borderId="0" xfId="0" applyFont="1" applyFill="1" applyBorder="1"/>
    <xf numFmtId="0" fontId="0" fillId="4" borderId="1" xfId="0" applyFill="1" applyBorder="1"/>
    <xf numFmtId="0" fontId="1" fillId="0" borderId="2" xfId="0" applyFont="1" applyBorder="1" applyAlignment="1">
      <alignment horizontal="center" vertical="center" wrapText="1"/>
    </xf>
    <xf numFmtId="0" fontId="0" fillId="0" borderId="2" xfId="0" applyBorder="1"/>
    <xf numFmtId="0" fontId="0" fillId="0" borderId="1" xfId="0" applyBorder="1" applyAlignment="1">
      <alignment horizontal="right" vertical="center"/>
    </xf>
    <xf numFmtId="0" fontId="7" fillId="0" borderId="0" xfId="0" applyFont="1" applyBorder="1" applyAlignment="1">
      <alignment horizontal="left"/>
    </xf>
    <xf numFmtId="0" fontId="0" fillId="0" borderId="0" xfId="0" applyBorder="1" applyAlignment="1">
      <alignment horizontal="center" vertical="center" wrapText="1"/>
    </xf>
    <xf numFmtId="0" fontId="13" fillId="0" borderId="0" xfId="0" applyFont="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0" xfId="0" applyAlignment="1"/>
    <xf numFmtId="0" fontId="5" fillId="0" borderId="0" xfId="0" applyFont="1" applyAlignment="1">
      <alignment horizontal="center"/>
    </xf>
    <xf numFmtId="0" fontId="0" fillId="0" borderId="0" xfId="0" applyAlignment="1">
      <alignment horizontal="center"/>
    </xf>
    <xf numFmtId="0" fontId="6" fillId="0" borderId="0" xfId="0" applyFont="1" applyFill="1" applyBorder="1" applyAlignment="1">
      <alignment horizontal="right"/>
    </xf>
    <xf numFmtId="0" fontId="0" fillId="0" borderId="1" xfId="0" applyFill="1" applyBorder="1"/>
    <xf numFmtId="0" fontId="13" fillId="0" borderId="0" xfId="0" applyFont="1" applyFill="1" applyBorder="1" applyAlignment="1">
      <alignment horizontal="center" vertical="center"/>
    </xf>
    <xf numFmtId="0" fontId="6" fillId="0" borderId="0" xfId="0" applyFont="1" applyBorder="1" applyAlignment="1">
      <alignment horizontal="right" vertical="center"/>
    </xf>
    <xf numFmtId="0" fontId="7" fillId="0" borderId="0" xfId="0" applyFont="1" applyBorder="1" applyAlignment="1">
      <alignment horizontal="left" vertical="center"/>
    </xf>
    <xf numFmtId="0" fontId="0" fillId="0" borderId="0" xfId="0" applyFill="1" applyBorder="1" applyAlignment="1">
      <alignment horizontal="right"/>
    </xf>
    <xf numFmtId="0" fontId="0" fillId="0" borderId="0" xfId="0" applyFill="1" applyBorder="1" applyAlignment="1">
      <alignment horizontal="left" vertical="center" wrapText="1"/>
    </xf>
    <xf numFmtId="0" fontId="0" fillId="0" borderId="0" xfId="0" applyFill="1" applyBorder="1" applyAlignment="1">
      <alignment wrapText="1"/>
    </xf>
    <xf numFmtId="0" fontId="7" fillId="0" borderId="0" xfId="0" applyFont="1" applyBorder="1" applyAlignment="1">
      <alignment horizontal="center" vertical="center" wrapText="1"/>
    </xf>
    <xf numFmtId="0" fontId="0" fillId="0" borderId="0" xfId="0" applyFill="1" applyBorder="1" applyAlignment="1">
      <alignment horizontal="righ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left"/>
    </xf>
    <xf numFmtId="0" fontId="14" fillId="2" borderId="1" xfId="0" applyFont="1" applyFill="1" applyBorder="1"/>
    <xf numFmtId="0" fontId="16" fillId="0" borderId="0" xfId="0" applyFont="1" applyFill="1" applyBorder="1" applyAlignment="1">
      <alignment horizontal="center" vertical="center"/>
    </xf>
    <xf numFmtId="0" fontId="0" fillId="4" borderId="1" xfId="0" applyFill="1" applyBorder="1" applyAlignment="1">
      <alignment horizontal="left"/>
    </xf>
    <xf numFmtId="0" fontId="0" fillId="0" borderId="0" xfId="0" applyFill="1" applyBorder="1" applyAlignment="1">
      <alignment horizontal="left"/>
    </xf>
    <xf numFmtId="0" fontId="15" fillId="0" borderId="0" xfId="0" applyFont="1" applyAlignment="1">
      <alignment horizontal="right" vertical="center"/>
    </xf>
    <xf numFmtId="0" fontId="17" fillId="0" borderId="0" xfId="0" applyFont="1" applyBorder="1" applyAlignment="1">
      <alignment horizontal="right" vertical="center"/>
    </xf>
    <xf numFmtId="0" fontId="0" fillId="2" borderId="1" xfId="0" applyFill="1" applyBorder="1" applyAlignment="1"/>
    <xf numFmtId="0" fontId="4" fillId="0" borderId="0" xfId="0" applyFont="1" applyFill="1" applyBorder="1" applyAlignment="1">
      <alignment horizontal="center"/>
    </xf>
    <xf numFmtId="0" fontId="6" fillId="0" borderId="0" xfId="0" quotePrefix="1" applyFont="1" applyFill="1" applyBorder="1" applyAlignment="1">
      <alignment horizontal="center"/>
    </xf>
    <xf numFmtId="0" fontId="17" fillId="0" borderId="0" xfId="0" applyFont="1" applyFill="1" applyBorder="1" applyAlignment="1">
      <alignment horizontal="right"/>
    </xf>
    <xf numFmtId="0" fontId="17" fillId="0" borderId="0" xfId="0" applyFont="1" applyAlignment="1">
      <alignment horizontal="right"/>
    </xf>
    <xf numFmtId="0" fontId="0" fillId="3" borderId="1" xfId="0" applyFill="1" applyBorder="1" applyAlignment="1">
      <alignment horizontal="left"/>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xf numFmtId="0" fontId="0" fillId="0" borderId="0" xfId="0" applyBorder="1" applyAlignment="1">
      <alignment horizontal="right"/>
    </xf>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0" fillId="0" borderId="0" xfId="0" applyAlignment="1">
      <alignment horizontal="center" vertical="center"/>
    </xf>
    <xf numFmtId="0" fontId="0" fillId="0" borderId="0" xfId="0" applyBorder="1" applyAlignment="1">
      <alignment horizontal="right" vertical="center"/>
    </xf>
    <xf numFmtId="0" fontId="0" fillId="0" borderId="0" xfId="0" applyAlignment="1">
      <alignment horizontal="right" vertical="center"/>
    </xf>
    <xf numFmtId="0" fontId="0" fillId="0" borderId="1" xfId="0" applyBorder="1" applyAlignment="1">
      <alignment horizontal="center"/>
    </xf>
    <xf numFmtId="0" fontId="0" fillId="0" borderId="1" xfId="0" applyBorder="1" applyAlignment="1"/>
    <xf numFmtId="0" fontId="0" fillId="0" borderId="0" xfId="0" applyFill="1" applyBorder="1" applyAlignment="1">
      <alignment horizontal="center" vertical="center" wrapText="1"/>
    </xf>
    <xf numFmtId="0" fontId="0" fillId="0" borderId="0" xfId="0" applyFill="1" applyBorder="1" applyAlignment="1"/>
    <xf numFmtId="0" fontId="0" fillId="0" borderId="0" xfId="0" applyBorder="1" applyAlignment="1">
      <alignment horizontal="center" vertical="center"/>
    </xf>
    <xf numFmtId="0" fontId="3" fillId="0" borderId="0" xfId="0" applyFont="1" applyBorder="1" applyAlignment="1">
      <alignment horizontal="center"/>
    </xf>
    <xf numFmtId="0" fontId="0" fillId="0" borderId="0" xfId="0" applyBorder="1" applyAlignment="1">
      <alignment horizontal="center"/>
    </xf>
    <xf numFmtId="0" fontId="0" fillId="0" borderId="0" xfId="0"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7265844458587"/>
          <c:y val="8.954334618787177E-2"/>
          <c:w val="0.79817863676131395"/>
          <c:h val="0.74381735802577753"/>
        </c:manualLayout>
      </c:layout>
      <c:scatterChart>
        <c:scatterStyle val="lineMarker"/>
        <c:varyColors val="0"/>
        <c:ser>
          <c:idx val="1"/>
          <c:order val="0"/>
          <c:tx>
            <c:v>diff eqn</c:v>
          </c:tx>
          <c:spPr>
            <a:ln w="3175">
              <a:solidFill>
                <a:srgbClr val="00FF00"/>
              </a:solidFill>
              <a:prstDash val="solid"/>
            </a:ln>
          </c:spPr>
          <c:marker>
            <c:symbol val="square"/>
            <c:size val="5"/>
            <c:spPr>
              <a:solidFill>
                <a:srgbClr val="00FF00"/>
              </a:solidFill>
              <a:ln>
                <a:solidFill>
                  <a:srgbClr val="00FF00"/>
                </a:solidFill>
                <a:prstDash val="solid"/>
              </a:ln>
            </c:spPr>
          </c:marker>
          <c:xVal>
            <c:numRef>
              <c:f>diffeqn!$A$105:$A$180</c:f>
              <c:numCache>
                <c:formatCode>General</c:formatCode>
                <c:ptCount val="7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38</c:v>
                </c:pt>
                <c:pt idx="40">
                  <c:v>38</c:v>
                </c:pt>
                <c:pt idx="41">
                  <c:v>38</c:v>
                </c:pt>
                <c:pt idx="42">
                  <c:v>38</c:v>
                </c:pt>
                <c:pt idx="43">
                  <c:v>38</c:v>
                </c:pt>
                <c:pt idx="44">
                  <c:v>38</c:v>
                </c:pt>
                <c:pt idx="45">
                  <c:v>38</c:v>
                </c:pt>
                <c:pt idx="46">
                  <c:v>38</c:v>
                </c:pt>
                <c:pt idx="47">
                  <c:v>38</c:v>
                </c:pt>
                <c:pt idx="48">
                  <c:v>38</c:v>
                </c:pt>
                <c:pt idx="49">
                  <c:v>38</c:v>
                </c:pt>
                <c:pt idx="50">
                  <c:v>38</c:v>
                </c:pt>
                <c:pt idx="51">
                  <c:v>38</c:v>
                </c:pt>
                <c:pt idx="52">
                  <c:v>38</c:v>
                </c:pt>
                <c:pt idx="53">
                  <c:v>38</c:v>
                </c:pt>
                <c:pt idx="54">
                  <c:v>38</c:v>
                </c:pt>
                <c:pt idx="55">
                  <c:v>38</c:v>
                </c:pt>
                <c:pt idx="56">
                  <c:v>38</c:v>
                </c:pt>
                <c:pt idx="57">
                  <c:v>38</c:v>
                </c:pt>
                <c:pt idx="58">
                  <c:v>38</c:v>
                </c:pt>
                <c:pt idx="59">
                  <c:v>38</c:v>
                </c:pt>
                <c:pt idx="60">
                  <c:v>38</c:v>
                </c:pt>
                <c:pt idx="61">
                  <c:v>38</c:v>
                </c:pt>
                <c:pt idx="62">
                  <c:v>38</c:v>
                </c:pt>
                <c:pt idx="63">
                  <c:v>38</c:v>
                </c:pt>
                <c:pt idx="64">
                  <c:v>38</c:v>
                </c:pt>
                <c:pt idx="65">
                  <c:v>38</c:v>
                </c:pt>
                <c:pt idx="66">
                  <c:v>38</c:v>
                </c:pt>
                <c:pt idx="67">
                  <c:v>38</c:v>
                </c:pt>
                <c:pt idx="68">
                  <c:v>38</c:v>
                </c:pt>
                <c:pt idx="69">
                  <c:v>38</c:v>
                </c:pt>
                <c:pt idx="70">
                  <c:v>38</c:v>
                </c:pt>
                <c:pt idx="71">
                  <c:v>38</c:v>
                </c:pt>
                <c:pt idx="72">
                  <c:v>38</c:v>
                </c:pt>
                <c:pt idx="73">
                  <c:v>38</c:v>
                </c:pt>
                <c:pt idx="74">
                  <c:v>38</c:v>
                </c:pt>
                <c:pt idx="75">
                  <c:v>38</c:v>
                </c:pt>
              </c:numCache>
            </c:numRef>
          </c:xVal>
          <c:yVal>
            <c:numRef>
              <c:f>diffeqn!$B$105:$B$180</c:f>
              <c:numCache>
                <c:formatCode>General</c:formatCode>
                <c:ptCount val="76"/>
                <c:pt idx="0">
                  <c:v>200</c:v>
                </c:pt>
                <c:pt idx="1">
                  <c:v>248</c:v>
                </c:pt>
                <c:pt idx="2">
                  <c:v>306.9248</c:v>
                </c:pt>
                <c:pt idx="3">
                  <c:v>378.94585835724803</c:v>
                </c:pt>
                <c:pt idx="4">
                  <c:v>466.50232476825443</c:v>
                </c:pt>
                <c:pt idx="5">
                  <c:v>572.24668500960877</c:v>
                </c:pt>
                <c:pt idx="6">
                  <c:v>698.93504283678658</c:v>
                </c:pt>
                <c:pt idx="7">
                  <c:v>849.24329384072018</c:v>
                </c:pt>
                <c:pt idx="8">
                  <c:v>1025.4934086942285</c:v>
                </c:pt>
                <c:pt idx="9">
                  <c:v>1229.28492430402</c:v>
                </c:pt>
                <c:pt idx="10">
                  <c:v>1461.0490841239682</c:v>
                </c:pt>
                <c:pt idx="11">
                  <c:v>1719.5781338439861</c:v>
                </c:pt>
                <c:pt idx="12">
                  <c:v>2001.6252193852645</c:v>
                </c:pt>
                <c:pt idx="13">
                  <c:v>2301.7063482876251</c:v>
                </c:pt>
                <c:pt idx="14">
                  <c:v>2612.2403296721536</c:v>
                </c:pt>
                <c:pt idx="15">
                  <c:v>2924.1104350919081</c:v>
                </c:pt>
                <c:pt idx="16">
                  <c:v>3227.6169520342155</c:v>
                </c:pt>
                <c:pt idx="17">
                  <c:v>3513.6456305898378</c:v>
                </c:pt>
                <c:pt idx="18">
                  <c:v>3774.7717573691443</c:v>
                </c:pt>
                <c:pt idx="19">
                  <c:v>4006.0196056998439</c:v>
                </c:pt>
                <c:pt idx="20">
                  <c:v>4205.1148530622286</c:v>
                </c:pt>
                <c:pt idx="21">
                  <c:v>4372.2440199555567</c:v>
                </c:pt>
                <c:pt idx="22">
                  <c:v>4509.4791364425901</c:v>
                </c:pt>
                <c:pt idx="23">
                  <c:v>4620.0788164526866</c:v>
                </c:pt>
                <c:pt idx="24">
                  <c:v>4707.8421070541153</c:v>
                </c:pt>
                <c:pt idx="25">
                  <c:v>4776.6137685700578</c:v>
                </c:pt>
                <c:pt idx="26">
                  <c:v>4829.9652560079194</c:v>
                </c:pt>
                <c:pt idx="27">
                  <c:v>4871.0283512977176</c:v>
                </c:pt>
                <c:pt idx="28">
                  <c:v>4902.4395791648394</c:v>
                </c:pt>
                <c:pt idx="29">
                  <c:v>4926.353782587953</c:v>
                </c:pt>
                <c:pt idx="30">
                  <c:v>4944.4941486740099</c:v>
                </c:pt>
                <c:pt idx="31">
                  <c:v>4958.2165665289367</c:v>
                </c:pt>
                <c:pt idx="32">
                  <c:v>4968.5751321310709</c:v>
                </c:pt>
                <c:pt idx="33">
                  <c:v>4976.3819729822744</c:v>
                </c:pt>
                <c:pt idx="34">
                  <c:v>4982.2585891766958</c:v>
                </c:pt>
                <c:pt idx="35">
                  <c:v>4986.6782039996233</c:v>
                </c:pt>
                <c:pt idx="36">
                  <c:v>4989.9997794872834</c:v>
                </c:pt>
                <c:pt idx="37">
                  <c:v>4992.4948343949482</c:v>
                </c:pt>
                <c:pt idx="38">
                  <c:v>4994.3683094206735</c:v>
                </c:pt>
                <c:pt idx="39">
                  <c:v>4994.3683094206735</c:v>
                </c:pt>
                <c:pt idx="40">
                  <c:v>4994.3683094206735</c:v>
                </c:pt>
                <c:pt idx="41">
                  <c:v>4994.3683094206735</c:v>
                </c:pt>
                <c:pt idx="42">
                  <c:v>4994.3683094206735</c:v>
                </c:pt>
                <c:pt idx="43">
                  <c:v>4994.3683094206735</c:v>
                </c:pt>
                <c:pt idx="44">
                  <c:v>4994.3683094206735</c:v>
                </c:pt>
                <c:pt idx="45">
                  <c:v>4994.3683094206735</c:v>
                </c:pt>
                <c:pt idx="46">
                  <c:v>4994.3683094206735</c:v>
                </c:pt>
                <c:pt idx="47">
                  <c:v>4994.3683094206735</c:v>
                </c:pt>
                <c:pt idx="48">
                  <c:v>4994.3683094206735</c:v>
                </c:pt>
                <c:pt idx="49">
                  <c:v>4994.3683094206735</c:v>
                </c:pt>
                <c:pt idx="50">
                  <c:v>4994.3683094206735</c:v>
                </c:pt>
                <c:pt idx="51">
                  <c:v>4994.3683094206735</c:v>
                </c:pt>
                <c:pt idx="52">
                  <c:v>4994.3683094206735</c:v>
                </c:pt>
                <c:pt idx="53">
                  <c:v>4994.3683094206735</c:v>
                </c:pt>
                <c:pt idx="54">
                  <c:v>4994.3683094206735</c:v>
                </c:pt>
                <c:pt idx="55">
                  <c:v>4994.3683094206735</c:v>
                </c:pt>
                <c:pt idx="56">
                  <c:v>4994.3683094206735</c:v>
                </c:pt>
                <c:pt idx="57">
                  <c:v>4994.3683094206735</c:v>
                </c:pt>
                <c:pt idx="58">
                  <c:v>4994.3683094206735</c:v>
                </c:pt>
                <c:pt idx="59">
                  <c:v>4994.3683094206735</c:v>
                </c:pt>
                <c:pt idx="60">
                  <c:v>4994.3683094206735</c:v>
                </c:pt>
                <c:pt idx="61">
                  <c:v>4994.3683094206735</c:v>
                </c:pt>
                <c:pt idx="62">
                  <c:v>4994.3683094206735</c:v>
                </c:pt>
                <c:pt idx="63">
                  <c:v>4994.3683094206735</c:v>
                </c:pt>
                <c:pt idx="64">
                  <c:v>4994.3683094206735</c:v>
                </c:pt>
                <c:pt idx="65">
                  <c:v>4994.3683094206735</c:v>
                </c:pt>
                <c:pt idx="66">
                  <c:v>4994.3683094206735</c:v>
                </c:pt>
                <c:pt idx="67">
                  <c:v>4994.3683094206735</c:v>
                </c:pt>
                <c:pt idx="68">
                  <c:v>4994.3683094206735</c:v>
                </c:pt>
                <c:pt idx="69">
                  <c:v>4994.3683094206735</c:v>
                </c:pt>
                <c:pt idx="70">
                  <c:v>4994.3683094206735</c:v>
                </c:pt>
                <c:pt idx="71">
                  <c:v>4994.3683094206735</c:v>
                </c:pt>
                <c:pt idx="72">
                  <c:v>4994.3683094206735</c:v>
                </c:pt>
                <c:pt idx="73">
                  <c:v>4994.3683094206735</c:v>
                </c:pt>
                <c:pt idx="74">
                  <c:v>4994.3683094206735</c:v>
                </c:pt>
                <c:pt idx="75">
                  <c:v>4994.3683094206735</c:v>
                </c:pt>
              </c:numCache>
            </c:numRef>
          </c:yVal>
          <c:smooth val="0"/>
        </c:ser>
        <c:dLbls>
          <c:showLegendKey val="0"/>
          <c:showVal val="0"/>
          <c:showCatName val="0"/>
          <c:showSerName val="0"/>
          <c:showPercent val="0"/>
          <c:showBubbleSize val="0"/>
        </c:dLbls>
        <c:axId val="77469312"/>
        <c:axId val="77469888"/>
      </c:scatterChart>
      <c:valAx>
        <c:axId val="774693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00" b="0" i="0" u="none" strike="noStrike" baseline="0">
                <a:solidFill>
                  <a:srgbClr val="000000"/>
                </a:solidFill>
                <a:latin typeface="Arial"/>
                <a:ea typeface="Arial"/>
                <a:cs typeface="Arial"/>
              </a:defRPr>
            </a:pPr>
            <a:endParaRPr lang="en-US"/>
          </a:p>
        </c:txPr>
        <c:crossAx val="77469888"/>
        <c:crossesAt val="0"/>
        <c:crossBetween val="midCat"/>
      </c:valAx>
      <c:valAx>
        <c:axId val="7746988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00" b="0" i="0" u="none" strike="noStrike" baseline="0">
                <a:solidFill>
                  <a:srgbClr val="000000"/>
                </a:solidFill>
                <a:latin typeface="Arial"/>
                <a:ea typeface="Arial"/>
                <a:cs typeface="Arial"/>
              </a:defRPr>
            </a:pPr>
            <a:endParaRPr lang="en-US"/>
          </a:p>
        </c:txPr>
        <c:crossAx val="77469312"/>
        <c:crossesAt val="0"/>
        <c:crossBetween val="midCat"/>
      </c:valAx>
      <c:spPr>
        <a:solidFill>
          <a:schemeClr val="bg1">
            <a:lumMod val="9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7265844458587"/>
          <c:y val="8.3336076421839267E-2"/>
          <c:w val="0.62470476726646296"/>
          <c:h val="0.7500246877965534"/>
        </c:manualLayout>
      </c:layout>
      <c:scatterChart>
        <c:scatterStyle val="lineMarker"/>
        <c:varyColors val="0"/>
        <c:ser>
          <c:idx val="1"/>
          <c:order val="0"/>
          <c:tx>
            <c:v>diff eqn</c:v>
          </c:tx>
          <c:spPr>
            <a:ln w="3175">
              <a:solidFill>
                <a:srgbClr val="00FF00"/>
              </a:solidFill>
              <a:prstDash val="solid"/>
            </a:ln>
          </c:spPr>
          <c:marker>
            <c:symbol val="square"/>
            <c:size val="5"/>
            <c:spPr>
              <a:solidFill>
                <a:srgbClr val="00FF00"/>
              </a:solidFill>
              <a:ln>
                <a:solidFill>
                  <a:srgbClr val="00FF00"/>
                </a:solidFill>
                <a:prstDash val="solid"/>
              </a:ln>
            </c:spPr>
          </c:marker>
          <c:xVal>
            <c:numRef>
              <c:f>'diff eqn + data points'!$B$106:$B$181</c:f>
              <c:numCache>
                <c:formatCode>General</c:formatCode>
                <c:ptCount val="7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numCache>
            </c:numRef>
          </c:xVal>
          <c:yVal>
            <c:numRef>
              <c:f>'diff eqn + data points'!$C$106:$C$181</c:f>
              <c:numCache>
                <c:formatCode>General</c:formatCode>
                <c:ptCount val="76"/>
                <c:pt idx="0">
                  <c:v>267</c:v>
                </c:pt>
                <c:pt idx="1">
                  <c:v>404.05110000000002</c:v>
                </c:pt>
                <c:pt idx="2">
                  <c:v>605.91296485887904</c:v>
                </c:pt>
                <c:pt idx="3">
                  <c:v>896.39291378426606</c:v>
                </c:pt>
                <c:pt idx="4">
                  <c:v>1300.0930616395051</c:v>
                </c:pt>
                <c:pt idx="5">
                  <c:v>1833.1191180325197</c:v>
                </c:pt>
                <c:pt idx="6">
                  <c:v>2486.970871680448</c:v>
                </c:pt>
                <c:pt idx="7">
                  <c:v>3211.4327307291887</c:v>
                </c:pt>
                <c:pt idx="8">
                  <c:v>3914.2763869230771</c:v>
                </c:pt>
                <c:pt idx="9">
                  <c:v>4495.829672539181</c:v>
                </c:pt>
                <c:pt idx="10">
                  <c:v>4902.3292512619637</c:v>
                </c:pt>
                <c:pt idx="11">
                  <c:v>5146.303838165556</c:v>
                </c:pt>
                <c:pt idx="12">
                  <c:v>5276.8635913032022</c:v>
                </c:pt>
                <c:pt idx="13">
                  <c:v>5341.8409944847999</c:v>
                </c:pt>
                <c:pt idx="14">
                  <c:v>5372.9086104707567</c:v>
                </c:pt>
                <c:pt idx="15">
                  <c:v>5387.4645664778855</c:v>
                </c:pt>
                <c:pt idx="16">
                  <c:v>5394.2179868704679</c:v>
                </c:pt>
                <c:pt idx="17">
                  <c:v>5397.3369307928324</c:v>
                </c:pt>
                <c:pt idx="18">
                  <c:v>5398.7742789709428</c:v>
                </c:pt>
                <c:pt idx="19">
                  <c:v>5399.4360180874291</c:v>
                </c:pt>
                <c:pt idx="20">
                  <c:v>5399.7405365126579</c:v>
                </c:pt>
                <c:pt idx="21">
                  <c:v>5399.7405365126579</c:v>
                </c:pt>
                <c:pt idx="22">
                  <c:v>5399.7405365126579</c:v>
                </c:pt>
                <c:pt idx="23">
                  <c:v>5399.7405365126579</c:v>
                </c:pt>
                <c:pt idx="24">
                  <c:v>5399.7405365126579</c:v>
                </c:pt>
                <c:pt idx="25">
                  <c:v>5399.7405365126579</c:v>
                </c:pt>
                <c:pt idx="26">
                  <c:v>5399.7405365126579</c:v>
                </c:pt>
                <c:pt idx="27">
                  <c:v>5399.7405365126579</c:v>
                </c:pt>
                <c:pt idx="28">
                  <c:v>5399.7405365126579</c:v>
                </c:pt>
                <c:pt idx="29">
                  <c:v>5399.7405365126579</c:v>
                </c:pt>
                <c:pt idx="30">
                  <c:v>5399.7405365126579</c:v>
                </c:pt>
                <c:pt idx="31">
                  <c:v>5399.7405365126579</c:v>
                </c:pt>
                <c:pt idx="32">
                  <c:v>5399.7405365126579</c:v>
                </c:pt>
                <c:pt idx="33">
                  <c:v>5399.7405365126579</c:v>
                </c:pt>
                <c:pt idx="34">
                  <c:v>5399.7405365126579</c:v>
                </c:pt>
                <c:pt idx="35">
                  <c:v>5399.7405365126579</c:v>
                </c:pt>
                <c:pt idx="36">
                  <c:v>5399.7405365126579</c:v>
                </c:pt>
                <c:pt idx="37">
                  <c:v>5399.7405365126579</c:v>
                </c:pt>
                <c:pt idx="38">
                  <c:v>5399.7405365126579</c:v>
                </c:pt>
                <c:pt idx="39">
                  <c:v>5399.7405365126579</c:v>
                </c:pt>
                <c:pt idx="40">
                  <c:v>5399.7405365126579</c:v>
                </c:pt>
                <c:pt idx="41">
                  <c:v>5399.7405365126579</c:v>
                </c:pt>
                <c:pt idx="42">
                  <c:v>5399.7405365126579</c:v>
                </c:pt>
                <c:pt idx="43">
                  <c:v>5399.7405365126579</c:v>
                </c:pt>
                <c:pt idx="44">
                  <c:v>5399.7405365126579</c:v>
                </c:pt>
                <c:pt idx="45">
                  <c:v>5399.7405365126579</c:v>
                </c:pt>
                <c:pt idx="46">
                  <c:v>5399.7405365126579</c:v>
                </c:pt>
                <c:pt idx="47">
                  <c:v>5399.7405365126579</c:v>
                </c:pt>
                <c:pt idx="48">
                  <c:v>5399.7405365126579</c:v>
                </c:pt>
                <c:pt idx="49">
                  <c:v>5399.7405365126579</c:v>
                </c:pt>
                <c:pt idx="50">
                  <c:v>5399.7405365126579</c:v>
                </c:pt>
                <c:pt idx="51">
                  <c:v>5399.7405365126579</c:v>
                </c:pt>
                <c:pt idx="52">
                  <c:v>5399.7405365126579</c:v>
                </c:pt>
                <c:pt idx="53">
                  <c:v>5399.7405365126579</c:v>
                </c:pt>
                <c:pt idx="54">
                  <c:v>5399.7405365126579</c:v>
                </c:pt>
                <c:pt idx="55">
                  <c:v>5399.7405365126579</c:v>
                </c:pt>
                <c:pt idx="56">
                  <c:v>5399.7405365126579</c:v>
                </c:pt>
                <c:pt idx="57">
                  <c:v>5399.7405365126579</c:v>
                </c:pt>
                <c:pt idx="58">
                  <c:v>5399.7405365126579</c:v>
                </c:pt>
                <c:pt idx="59">
                  <c:v>5399.7405365126579</c:v>
                </c:pt>
                <c:pt idx="60">
                  <c:v>5399.7405365126579</c:v>
                </c:pt>
                <c:pt idx="61">
                  <c:v>5399.7405365126579</c:v>
                </c:pt>
                <c:pt idx="62">
                  <c:v>5399.7405365126579</c:v>
                </c:pt>
                <c:pt idx="63">
                  <c:v>5399.7405365126579</c:v>
                </c:pt>
                <c:pt idx="64">
                  <c:v>5399.7405365126579</c:v>
                </c:pt>
                <c:pt idx="65">
                  <c:v>5399.7405365126579</c:v>
                </c:pt>
                <c:pt idx="66">
                  <c:v>5399.7405365126579</c:v>
                </c:pt>
                <c:pt idx="67">
                  <c:v>5399.7405365126579</c:v>
                </c:pt>
                <c:pt idx="68">
                  <c:v>5399.7405365126579</c:v>
                </c:pt>
                <c:pt idx="69">
                  <c:v>5399.7405365126579</c:v>
                </c:pt>
                <c:pt idx="70">
                  <c:v>5399.7405365126579</c:v>
                </c:pt>
                <c:pt idx="71">
                  <c:v>5399.7405365126579</c:v>
                </c:pt>
                <c:pt idx="72">
                  <c:v>5399.7405365126579</c:v>
                </c:pt>
                <c:pt idx="73">
                  <c:v>5399.7405365126579</c:v>
                </c:pt>
                <c:pt idx="74">
                  <c:v>5399.7405365126579</c:v>
                </c:pt>
                <c:pt idx="75">
                  <c:v>5399.7405365126579</c:v>
                </c:pt>
              </c:numCache>
            </c:numRef>
          </c:yVal>
          <c:smooth val="0"/>
        </c:ser>
        <c:ser>
          <c:idx val="0"/>
          <c:order val="1"/>
          <c:tx>
            <c:v>Data Values</c:v>
          </c:tx>
          <c:spPr>
            <a:ln>
              <a:noFill/>
            </a:ln>
          </c:spPr>
          <c:marker>
            <c:symbol val="circle"/>
            <c:size val="4"/>
            <c:spPr>
              <a:solidFill>
                <a:srgbClr val="FFFF00"/>
              </a:solidFill>
              <a:ln>
                <a:solidFill>
                  <a:schemeClr val="tx1"/>
                </a:solidFill>
              </a:ln>
            </c:spPr>
          </c:marker>
          <c:xVal>
            <c:numRef>
              <c:f>'diff eqn + data points'!$D$106:$D$181</c:f>
              <c:numCache>
                <c:formatCode>General</c:formatCode>
                <c:ptCount val="76"/>
                <c:pt idx="0">
                  <c:v>5</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pt idx="17">
                  <c:v>22</c:v>
                </c:pt>
                <c:pt idx="18">
                  <c:v>23</c:v>
                </c:pt>
                <c:pt idx="19">
                  <c:v>24</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numCache>
            </c:numRef>
          </c:xVal>
          <c:yVal>
            <c:numRef>
              <c:f>'diff eqn + data points'!$E$106:$E$181</c:f>
              <c:numCache>
                <c:formatCode>General</c:formatCode>
                <c:ptCount val="76"/>
                <c:pt idx="0">
                  <c:v>267</c:v>
                </c:pt>
                <c:pt idx="1">
                  <c:v>443</c:v>
                </c:pt>
                <c:pt idx="2">
                  <c:v>658</c:v>
                </c:pt>
                <c:pt idx="3">
                  <c:v>961</c:v>
                </c:pt>
                <c:pt idx="4">
                  <c:v>1498</c:v>
                </c:pt>
                <c:pt idx="5">
                  <c:v>2200</c:v>
                </c:pt>
                <c:pt idx="6">
                  <c:v>2920</c:v>
                </c:pt>
                <c:pt idx="7">
                  <c:v>3366</c:v>
                </c:pt>
                <c:pt idx="8">
                  <c:v>3758</c:v>
                </c:pt>
                <c:pt idx="9">
                  <c:v>4092</c:v>
                </c:pt>
                <c:pt idx="10">
                  <c:v>4488</c:v>
                </c:pt>
                <c:pt idx="11">
                  <c:v>4720</c:v>
                </c:pt>
                <c:pt idx="12">
                  <c:v>4864</c:v>
                </c:pt>
                <c:pt idx="13">
                  <c:v>4980</c:v>
                </c:pt>
                <c:pt idx="14">
                  <c:v>5114</c:v>
                </c:pt>
                <c:pt idx="15">
                  <c:v>5176</c:v>
                </c:pt>
                <c:pt idx="16">
                  <c:v>5242</c:v>
                </c:pt>
                <c:pt idx="17">
                  <c:v>5298</c:v>
                </c:pt>
                <c:pt idx="18">
                  <c:v>5352</c:v>
                </c:pt>
                <c:pt idx="19">
                  <c:v>5360</c:v>
                </c:pt>
                <c:pt idx="20">
                  <c:v>5366</c:v>
                </c:pt>
                <c:pt idx="21">
                  <c:v>5366</c:v>
                </c:pt>
                <c:pt idx="22">
                  <c:v>5366</c:v>
                </c:pt>
                <c:pt idx="23">
                  <c:v>5366</c:v>
                </c:pt>
                <c:pt idx="24">
                  <c:v>5366</c:v>
                </c:pt>
                <c:pt idx="25">
                  <c:v>5366</c:v>
                </c:pt>
                <c:pt idx="26">
                  <c:v>5366</c:v>
                </c:pt>
                <c:pt idx="27">
                  <c:v>5366</c:v>
                </c:pt>
                <c:pt idx="28">
                  <c:v>5366</c:v>
                </c:pt>
                <c:pt idx="29">
                  <c:v>5366</c:v>
                </c:pt>
                <c:pt idx="30">
                  <c:v>5366</c:v>
                </c:pt>
                <c:pt idx="31">
                  <c:v>5366</c:v>
                </c:pt>
                <c:pt idx="32">
                  <c:v>5366</c:v>
                </c:pt>
                <c:pt idx="33">
                  <c:v>5366</c:v>
                </c:pt>
                <c:pt idx="34">
                  <c:v>5366</c:v>
                </c:pt>
                <c:pt idx="35">
                  <c:v>5366</c:v>
                </c:pt>
                <c:pt idx="36">
                  <c:v>5366</c:v>
                </c:pt>
                <c:pt idx="37">
                  <c:v>5366</c:v>
                </c:pt>
                <c:pt idx="38">
                  <c:v>5366</c:v>
                </c:pt>
                <c:pt idx="39">
                  <c:v>5366</c:v>
                </c:pt>
                <c:pt idx="40">
                  <c:v>5366</c:v>
                </c:pt>
                <c:pt idx="41">
                  <c:v>5366</c:v>
                </c:pt>
                <c:pt idx="42">
                  <c:v>5366</c:v>
                </c:pt>
                <c:pt idx="43">
                  <c:v>5366</c:v>
                </c:pt>
                <c:pt idx="44">
                  <c:v>5366</c:v>
                </c:pt>
                <c:pt idx="45">
                  <c:v>5366</c:v>
                </c:pt>
                <c:pt idx="46">
                  <c:v>5366</c:v>
                </c:pt>
                <c:pt idx="47">
                  <c:v>5366</c:v>
                </c:pt>
                <c:pt idx="48">
                  <c:v>5366</c:v>
                </c:pt>
                <c:pt idx="49">
                  <c:v>5366</c:v>
                </c:pt>
                <c:pt idx="50">
                  <c:v>5366</c:v>
                </c:pt>
                <c:pt idx="51">
                  <c:v>5366</c:v>
                </c:pt>
                <c:pt idx="52">
                  <c:v>5366</c:v>
                </c:pt>
                <c:pt idx="53">
                  <c:v>5366</c:v>
                </c:pt>
                <c:pt idx="54">
                  <c:v>5366</c:v>
                </c:pt>
                <c:pt idx="55">
                  <c:v>5366</c:v>
                </c:pt>
                <c:pt idx="56">
                  <c:v>5366</c:v>
                </c:pt>
                <c:pt idx="57">
                  <c:v>5366</c:v>
                </c:pt>
                <c:pt idx="58">
                  <c:v>5366</c:v>
                </c:pt>
                <c:pt idx="59">
                  <c:v>5366</c:v>
                </c:pt>
                <c:pt idx="60">
                  <c:v>5366</c:v>
                </c:pt>
                <c:pt idx="61">
                  <c:v>5366</c:v>
                </c:pt>
                <c:pt idx="62">
                  <c:v>5366</c:v>
                </c:pt>
                <c:pt idx="63">
                  <c:v>5366</c:v>
                </c:pt>
                <c:pt idx="64">
                  <c:v>5366</c:v>
                </c:pt>
                <c:pt idx="65">
                  <c:v>5366</c:v>
                </c:pt>
                <c:pt idx="66">
                  <c:v>5366</c:v>
                </c:pt>
                <c:pt idx="67">
                  <c:v>5366</c:v>
                </c:pt>
                <c:pt idx="68">
                  <c:v>5366</c:v>
                </c:pt>
                <c:pt idx="69">
                  <c:v>5366</c:v>
                </c:pt>
                <c:pt idx="70">
                  <c:v>5366</c:v>
                </c:pt>
                <c:pt idx="71">
                  <c:v>5366</c:v>
                </c:pt>
                <c:pt idx="72">
                  <c:v>5366</c:v>
                </c:pt>
                <c:pt idx="73">
                  <c:v>5366</c:v>
                </c:pt>
                <c:pt idx="74">
                  <c:v>5366</c:v>
                </c:pt>
                <c:pt idx="75">
                  <c:v>5366</c:v>
                </c:pt>
              </c:numCache>
            </c:numRef>
          </c:yVal>
          <c:smooth val="0"/>
        </c:ser>
        <c:dLbls>
          <c:showLegendKey val="0"/>
          <c:showVal val="0"/>
          <c:showCatName val="0"/>
          <c:showSerName val="0"/>
          <c:showPercent val="0"/>
          <c:showBubbleSize val="0"/>
        </c:dLbls>
        <c:axId val="42772736"/>
        <c:axId val="42773312"/>
      </c:scatterChart>
      <c:valAx>
        <c:axId val="427727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2773312"/>
        <c:crosses val="autoZero"/>
        <c:crossBetween val="midCat"/>
      </c:valAx>
      <c:valAx>
        <c:axId val="427733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2772736"/>
        <c:crosses val="autoZero"/>
        <c:crossBetween val="midCat"/>
      </c:valAx>
      <c:spPr>
        <a:solidFill>
          <a:schemeClr val="bg1">
            <a:lumMod val="9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87265844458587"/>
          <c:y val="8.3336076421839267E-2"/>
          <c:w val="0.74759589127593173"/>
          <c:h val="0.7500246877965534"/>
        </c:manualLayout>
      </c:layout>
      <c:scatterChart>
        <c:scatterStyle val="lineMarker"/>
        <c:varyColors val="0"/>
        <c:ser>
          <c:idx val="1"/>
          <c:order val="0"/>
          <c:tx>
            <c:v>linear GF model</c:v>
          </c:tx>
          <c:spPr>
            <a:ln w="3175">
              <a:solidFill>
                <a:srgbClr val="00FF00"/>
              </a:solidFill>
              <a:prstDash val="solid"/>
            </a:ln>
          </c:spPr>
          <c:marker>
            <c:symbol val="square"/>
            <c:size val="5"/>
            <c:spPr>
              <a:solidFill>
                <a:srgbClr val="00FF00"/>
              </a:solidFill>
              <a:ln>
                <a:solidFill>
                  <a:srgbClr val="00FF00"/>
                </a:solidFill>
                <a:prstDash val="solid"/>
              </a:ln>
            </c:spPr>
          </c:marker>
          <c:xVal>
            <c:numRef>
              <c:f>'find m and L'!$C$107:$C$182</c:f>
              <c:numCache>
                <c:formatCode>General</c:formatCode>
                <c:ptCount val="76"/>
                <c:pt idx="0">
                  <c:v>267</c:v>
                </c:pt>
                <c:pt idx="1">
                  <c:v>443</c:v>
                </c:pt>
                <c:pt idx="2">
                  <c:v>658</c:v>
                </c:pt>
                <c:pt idx="3">
                  <c:v>961</c:v>
                </c:pt>
                <c:pt idx="4">
                  <c:v>1498</c:v>
                </c:pt>
                <c:pt idx="5">
                  <c:v>2200</c:v>
                </c:pt>
                <c:pt idx="6">
                  <c:v>2920</c:v>
                </c:pt>
                <c:pt idx="7">
                  <c:v>3366</c:v>
                </c:pt>
                <c:pt idx="8">
                  <c:v>3758</c:v>
                </c:pt>
                <c:pt idx="9">
                  <c:v>4092</c:v>
                </c:pt>
                <c:pt idx="10">
                  <c:v>4488</c:v>
                </c:pt>
                <c:pt idx="11">
                  <c:v>4720</c:v>
                </c:pt>
                <c:pt idx="12">
                  <c:v>4864</c:v>
                </c:pt>
                <c:pt idx="13">
                  <c:v>4980</c:v>
                </c:pt>
                <c:pt idx="14">
                  <c:v>5114</c:v>
                </c:pt>
                <c:pt idx="15">
                  <c:v>5176</c:v>
                </c:pt>
                <c:pt idx="16">
                  <c:v>5242</c:v>
                </c:pt>
                <c:pt idx="17">
                  <c:v>5298</c:v>
                </c:pt>
                <c:pt idx="18">
                  <c:v>5352</c:v>
                </c:pt>
                <c:pt idx="19">
                  <c:v>5360</c:v>
                </c:pt>
                <c:pt idx="20">
                  <c:v>5360</c:v>
                </c:pt>
                <c:pt idx="21">
                  <c:v>5360</c:v>
                </c:pt>
                <c:pt idx="22">
                  <c:v>5360</c:v>
                </c:pt>
                <c:pt idx="23">
                  <c:v>5360</c:v>
                </c:pt>
                <c:pt idx="24">
                  <c:v>5360</c:v>
                </c:pt>
                <c:pt idx="25">
                  <c:v>5360</c:v>
                </c:pt>
                <c:pt idx="26">
                  <c:v>5360</c:v>
                </c:pt>
                <c:pt idx="27">
                  <c:v>5360</c:v>
                </c:pt>
                <c:pt idx="28">
                  <c:v>5360</c:v>
                </c:pt>
                <c:pt idx="29">
                  <c:v>5360</c:v>
                </c:pt>
                <c:pt idx="30">
                  <c:v>5360</c:v>
                </c:pt>
                <c:pt idx="31">
                  <c:v>5360</c:v>
                </c:pt>
                <c:pt idx="32">
                  <c:v>5360</c:v>
                </c:pt>
                <c:pt idx="33">
                  <c:v>5360</c:v>
                </c:pt>
                <c:pt idx="34">
                  <c:v>5360</c:v>
                </c:pt>
                <c:pt idx="35">
                  <c:v>5360</c:v>
                </c:pt>
                <c:pt idx="36">
                  <c:v>5360</c:v>
                </c:pt>
                <c:pt idx="37">
                  <c:v>5360</c:v>
                </c:pt>
                <c:pt idx="38">
                  <c:v>5360</c:v>
                </c:pt>
                <c:pt idx="39">
                  <c:v>5360</c:v>
                </c:pt>
                <c:pt idx="40">
                  <c:v>5360</c:v>
                </c:pt>
                <c:pt idx="41">
                  <c:v>5360</c:v>
                </c:pt>
                <c:pt idx="42">
                  <c:v>5360</c:v>
                </c:pt>
                <c:pt idx="43">
                  <c:v>5360</c:v>
                </c:pt>
                <c:pt idx="44">
                  <c:v>5360</c:v>
                </c:pt>
                <c:pt idx="45">
                  <c:v>5360</c:v>
                </c:pt>
                <c:pt idx="46">
                  <c:v>5360</c:v>
                </c:pt>
                <c:pt idx="47">
                  <c:v>5360</c:v>
                </c:pt>
                <c:pt idx="48">
                  <c:v>5360</c:v>
                </c:pt>
                <c:pt idx="49">
                  <c:v>5360</c:v>
                </c:pt>
                <c:pt idx="50">
                  <c:v>5360</c:v>
                </c:pt>
                <c:pt idx="51">
                  <c:v>5360</c:v>
                </c:pt>
                <c:pt idx="52">
                  <c:v>5360</c:v>
                </c:pt>
                <c:pt idx="53">
                  <c:v>5360</c:v>
                </c:pt>
                <c:pt idx="54">
                  <c:v>5360</c:v>
                </c:pt>
                <c:pt idx="55">
                  <c:v>5360</c:v>
                </c:pt>
                <c:pt idx="56">
                  <c:v>5360</c:v>
                </c:pt>
                <c:pt idx="57">
                  <c:v>5360</c:v>
                </c:pt>
                <c:pt idx="58">
                  <c:v>5360</c:v>
                </c:pt>
                <c:pt idx="59">
                  <c:v>5360</c:v>
                </c:pt>
                <c:pt idx="60">
                  <c:v>5360</c:v>
                </c:pt>
                <c:pt idx="61">
                  <c:v>5360</c:v>
                </c:pt>
                <c:pt idx="62">
                  <c:v>5360</c:v>
                </c:pt>
                <c:pt idx="63">
                  <c:v>5360</c:v>
                </c:pt>
                <c:pt idx="64">
                  <c:v>5360</c:v>
                </c:pt>
                <c:pt idx="65">
                  <c:v>5360</c:v>
                </c:pt>
                <c:pt idx="66">
                  <c:v>5360</c:v>
                </c:pt>
                <c:pt idx="67">
                  <c:v>5360</c:v>
                </c:pt>
                <c:pt idx="68">
                  <c:v>5360</c:v>
                </c:pt>
                <c:pt idx="69">
                  <c:v>5360</c:v>
                </c:pt>
                <c:pt idx="70">
                  <c:v>5360</c:v>
                </c:pt>
                <c:pt idx="71">
                  <c:v>5360</c:v>
                </c:pt>
                <c:pt idx="72">
                  <c:v>5360</c:v>
                </c:pt>
                <c:pt idx="73">
                  <c:v>5360</c:v>
                </c:pt>
                <c:pt idx="74">
                  <c:v>5360</c:v>
                </c:pt>
                <c:pt idx="75">
                  <c:v>5360</c:v>
                </c:pt>
              </c:numCache>
            </c:numRef>
          </c:xVal>
          <c:yVal>
            <c:numRef>
              <c:f>'find m and L'!$F$107:$F$182</c:f>
              <c:numCache>
                <c:formatCode>General</c:formatCode>
                <c:ptCount val="76"/>
                <c:pt idx="0">
                  <c:v>1.5660910000000001</c:v>
                </c:pt>
                <c:pt idx="1">
                  <c:v>1.5437390000000002</c:v>
                </c:pt>
                <c:pt idx="2">
                  <c:v>1.5164340000000001</c:v>
                </c:pt>
                <c:pt idx="3">
                  <c:v>1.4779530000000001</c:v>
                </c:pt>
                <c:pt idx="4">
                  <c:v>1.4097540000000002</c:v>
                </c:pt>
                <c:pt idx="5">
                  <c:v>1.3206000000000002</c:v>
                </c:pt>
                <c:pt idx="6">
                  <c:v>1.22916</c:v>
                </c:pt>
                <c:pt idx="7">
                  <c:v>1.1725180000000002</c:v>
                </c:pt>
                <c:pt idx="8">
                  <c:v>1.1227340000000001</c:v>
                </c:pt>
                <c:pt idx="9">
                  <c:v>1.0803160000000001</c:v>
                </c:pt>
                <c:pt idx="10">
                  <c:v>1.0300240000000001</c:v>
                </c:pt>
                <c:pt idx="11">
                  <c:v>1.0005600000000001</c:v>
                </c:pt>
                <c:pt idx="12">
                  <c:v>0.98227200000000015</c:v>
                </c:pt>
                <c:pt idx="13">
                  <c:v>0.96754000000000007</c:v>
                </c:pt>
                <c:pt idx="14">
                  <c:v>0.95052200000000009</c:v>
                </c:pt>
                <c:pt idx="15">
                  <c:v>0.94264800000000015</c:v>
                </c:pt>
                <c:pt idx="16">
                  <c:v>0.93426600000000015</c:v>
                </c:pt>
                <c:pt idx="17">
                  <c:v>0.92715400000000014</c:v>
                </c:pt>
                <c:pt idx="18">
                  <c:v>0.92029600000000011</c:v>
                </c:pt>
                <c:pt idx="19">
                  <c:v>0.9192800000000001</c:v>
                </c:pt>
                <c:pt idx="20">
                  <c:v>0.9192800000000001</c:v>
                </c:pt>
                <c:pt idx="21">
                  <c:v>0.9192800000000001</c:v>
                </c:pt>
                <c:pt idx="22">
                  <c:v>0.9192800000000001</c:v>
                </c:pt>
                <c:pt idx="23">
                  <c:v>0.9192800000000001</c:v>
                </c:pt>
                <c:pt idx="24">
                  <c:v>0.9192800000000001</c:v>
                </c:pt>
                <c:pt idx="25">
                  <c:v>0.9192800000000001</c:v>
                </c:pt>
                <c:pt idx="26">
                  <c:v>0.9192800000000001</c:v>
                </c:pt>
                <c:pt idx="27">
                  <c:v>0.9192800000000001</c:v>
                </c:pt>
                <c:pt idx="28">
                  <c:v>0.9192800000000001</c:v>
                </c:pt>
                <c:pt idx="29">
                  <c:v>0.9192800000000001</c:v>
                </c:pt>
                <c:pt idx="30">
                  <c:v>0.9192800000000001</c:v>
                </c:pt>
                <c:pt idx="31">
                  <c:v>0.9192800000000001</c:v>
                </c:pt>
                <c:pt idx="32">
                  <c:v>0.9192800000000001</c:v>
                </c:pt>
                <c:pt idx="33">
                  <c:v>0.9192800000000001</c:v>
                </c:pt>
                <c:pt idx="34">
                  <c:v>0.9192800000000001</c:v>
                </c:pt>
                <c:pt idx="35">
                  <c:v>0.9192800000000001</c:v>
                </c:pt>
                <c:pt idx="36">
                  <c:v>0.9192800000000001</c:v>
                </c:pt>
                <c:pt idx="37">
                  <c:v>0.9192800000000001</c:v>
                </c:pt>
                <c:pt idx="38">
                  <c:v>0.9192800000000001</c:v>
                </c:pt>
                <c:pt idx="39">
                  <c:v>0.9192800000000001</c:v>
                </c:pt>
                <c:pt idx="40">
                  <c:v>0.9192800000000001</c:v>
                </c:pt>
                <c:pt idx="41">
                  <c:v>0.9192800000000001</c:v>
                </c:pt>
                <c:pt idx="42">
                  <c:v>0.9192800000000001</c:v>
                </c:pt>
                <c:pt idx="43">
                  <c:v>0.9192800000000001</c:v>
                </c:pt>
                <c:pt idx="44">
                  <c:v>0.9192800000000001</c:v>
                </c:pt>
                <c:pt idx="45">
                  <c:v>0.9192800000000001</c:v>
                </c:pt>
                <c:pt idx="46">
                  <c:v>0.9192800000000001</c:v>
                </c:pt>
                <c:pt idx="47">
                  <c:v>0.9192800000000001</c:v>
                </c:pt>
                <c:pt idx="48">
                  <c:v>0.9192800000000001</c:v>
                </c:pt>
                <c:pt idx="49">
                  <c:v>0.9192800000000001</c:v>
                </c:pt>
                <c:pt idx="50">
                  <c:v>0.9192800000000001</c:v>
                </c:pt>
                <c:pt idx="51">
                  <c:v>0.9192800000000001</c:v>
                </c:pt>
                <c:pt idx="52">
                  <c:v>0.9192800000000001</c:v>
                </c:pt>
                <c:pt idx="53">
                  <c:v>0.9192800000000001</c:v>
                </c:pt>
                <c:pt idx="54">
                  <c:v>0.9192800000000001</c:v>
                </c:pt>
                <c:pt idx="55">
                  <c:v>0.9192800000000001</c:v>
                </c:pt>
                <c:pt idx="56">
                  <c:v>0.9192800000000001</c:v>
                </c:pt>
                <c:pt idx="57">
                  <c:v>0.9192800000000001</c:v>
                </c:pt>
                <c:pt idx="58">
                  <c:v>0.9192800000000001</c:v>
                </c:pt>
                <c:pt idx="59">
                  <c:v>0.9192800000000001</c:v>
                </c:pt>
                <c:pt idx="60">
                  <c:v>0.9192800000000001</c:v>
                </c:pt>
                <c:pt idx="61">
                  <c:v>0.9192800000000001</c:v>
                </c:pt>
                <c:pt idx="62">
                  <c:v>0.9192800000000001</c:v>
                </c:pt>
                <c:pt idx="63">
                  <c:v>0.9192800000000001</c:v>
                </c:pt>
                <c:pt idx="64">
                  <c:v>0.9192800000000001</c:v>
                </c:pt>
                <c:pt idx="65">
                  <c:v>0.9192800000000001</c:v>
                </c:pt>
                <c:pt idx="66">
                  <c:v>0.9192800000000001</c:v>
                </c:pt>
                <c:pt idx="67">
                  <c:v>0.9192800000000001</c:v>
                </c:pt>
                <c:pt idx="68">
                  <c:v>0.9192800000000001</c:v>
                </c:pt>
                <c:pt idx="69">
                  <c:v>0.9192800000000001</c:v>
                </c:pt>
                <c:pt idx="70">
                  <c:v>0.9192800000000001</c:v>
                </c:pt>
                <c:pt idx="71">
                  <c:v>0.9192800000000001</c:v>
                </c:pt>
                <c:pt idx="72">
                  <c:v>0.9192800000000001</c:v>
                </c:pt>
                <c:pt idx="73">
                  <c:v>0.9192800000000001</c:v>
                </c:pt>
                <c:pt idx="74">
                  <c:v>0.9192800000000001</c:v>
                </c:pt>
                <c:pt idx="75">
                  <c:v>0.9192800000000001</c:v>
                </c:pt>
              </c:numCache>
            </c:numRef>
          </c:yVal>
          <c:smooth val="0"/>
        </c:ser>
        <c:ser>
          <c:idx val="0"/>
          <c:order val="1"/>
          <c:tx>
            <c:v>GF Values</c:v>
          </c:tx>
          <c:spPr>
            <a:ln>
              <a:noFill/>
            </a:ln>
          </c:spPr>
          <c:marker>
            <c:symbol val="circle"/>
            <c:size val="4"/>
            <c:spPr>
              <a:solidFill>
                <a:srgbClr val="FFFF00"/>
              </a:solidFill>
              <a:ln>
                <a:solidFill>
                  <a:schemeClr val="tx1"/>
                </a:solidFill>
              </a:ln>
            </c:spPr>
          </c:marker>
          <c:xVal>
            <c:numRef>
              <c:f>'find m and L'!$C$107:$C$182</c:f>
              <c:numCache>
                <c:formatCode>General</c:formatCode>
                <c:ptCount val="76"/>
                <c:pt idx="0">
                  <c:v>267</c:v>
                </c:pt>
                <c:pt idx="1">
                  <c:v>443</c:v>
                </c:pt>
                <c:pt idx="2">
                  <c:v>658</c:v>
                </c:pt>
                <c:pt idx="3">
                  <c:v>961</c:v>
                </c:pt>
                <c:pt idx="4">
                  <c:v>1498</c:v>
                </c:pt>
                <c:pt idx="5">
                  <c:v>2200</c:v>
                </c:pt>
                <c:pt idx="6">
                  <c:v>2920</c:v>
                </c:pt>
                <c:pt idx="7">
                  <c:v>3366</c:v>
                </c:pt>
                <c:pt idx="8">
                  <c:v>3758</c:v>
                </c:pt>
                <c:pt idx="9">
                  <c:v>4092</c:v>
                </c:pt>
                <c:pt idx="10">
                  <c:v>4488</c:v>
                </c:pt>
                <c:pt idx="11">
                  <c:v>4720</c:v>
                </c:pt>
                <c:pt idx="12">
                  <c:v>4864</c:v>
                </c:pt>
                <c:pt idx="13">
                  <c:v>4980</c:v>
                </c:pt>
                <c:pt idx="14">
                  <c:v>5114</c:v>
                </c:pt>
                <c:pt idx="15">
                  <c:v>5176</c:v>
                </c:pt>
                <c:pt idx="16">
                  <c:v>5242</c:v>
                </c:pt>
                <c:pt idx="17">
                  <c:v>5298</c:v>
                </c:pt>
                <c:pt idx="18">
                  <c:v>5352</c:v>
                </c:pt>
                <c:pt idx="19">
                  <c:v>5360</c:v>
                </c:pt>
                <c:pt idx="20">
                  <c:v>5360</c:v>
                </c:pt>
                <c:pt idx="21">
                  <c:v>5360</c:v>
                </c:pt>
                <c:pt idx="22">
                  <c:v>5360</c:v>
                </c:pt>
                <c:pt idx="23">
                  <c:v>5360</c:v>
                </c:pt>
                <c:pt idx="24">
                  <c:v>5360</c:v>
                </c:pt>
                <c:pt idx="25">
                  <c:v>5360</c:v>
                </c:pt>
                <c:pt idx="26">
                  <c:v>5360</c:v>
                </c:pt>
                <c:pt idx="27">
                  <c:v>5360</c:v>
                </c:pt>
                <c:pt idx="28">
                  <c:v>5360</c:v>
                </c:pt>
                <c:pt idx="29">
                  <c:v>5360</c:v>
                </c:pt>
                <c:pt idx="30">
                  <c:v>5360</c:v>
                </c:pt>
                <c:pt idx="31">
                  <c:v>5360</c:v>
                </c:pt>
                <c:pt idx="32">
                  <c:v>5360</c:v>
                </c:pt>
                <c:pt idx="33">
                  <c:v>5360</c:v>
                </c:pt>
                <c:pt idx="34">
                  <c:v>5360</c:v>
                </c:pt>
                <c:pt idx="35">
                  <c:v>5360</c:v>
                </c:pt>
                <c:pt idx="36">
                  <c:v>5360</c:v>
                </c:pt>
                <c:pt idx="37">
                  <c:v>5360</c:v>
                </c:pt>
                <c:pt idx="38">
                  <c:v>5360</c:v>
                </c:pt>
                <c:pt idx="39">
                  <c:v>5360</c:v>
                </c:pt>
                <c:pt idx="40">
                  <c:v>5360</c:v>
                </c:pt>
                <c:pt idx="41">
                  <c:v>5360</c:v>
                </c:pt>
                <c:pt idx="42">
                  <c:v>5360</c:v>
                </c:pt>
                <c:pt idx="43">
                  <c:v>5360</c:v>
                </c:pt>
                <c:pt idx="44">
                  <c:v>5360</c:v>
                </c:pt>
                <c:pt idx="45">
                  <c:v>5360</c:v>
                </c:pt>
                <c:pt idx="46">
                  <c:v>5360</c:v>
                </c:pt>
                <c:pt idx="47">
                  <c:v>5360</c:v>
                </c:pt>
                <c:pt idx="48">
                  <c:v>5360</c:v>
                </c:pt>
                <c:pt idx="49">
                  <c:v>5360</c:v>
                </c:pt>
                <c:pt idx="50">
                  <c:v>5360</c:v>
                </c:pt>
                <c:pt idx="51">
                  <c:v>5360</c:v>
                </c:pt>
                <c:pt idx="52">
                  <c:v>5360</c:v>
                </c:pt>
                <c:pt idx="53">
                  <c:v>5360</c:v>
                </c:pt>
                <c:pt idx="54">
                  <c:v>5360</c:v>
                </c:pt>
                <c:pt idx="55">
                  <c:v>5360</c:v>
                </c:pt>
                <c:pt idx="56">
                  <c:v>5360</c:v>
                </c:pt>
                <c:pt idx="57">
                  <c:v>5360</c:v>
                </c:pt>
                <c:pt idx="58">
                  <c:v>5360</c:v>
                </c:pt>
                <c:pt idx="59">
                  <c:v>5360</c:v>
                </c:pt>
                <c:pt idx="60">
                  <c:v>5360</c:v>
                </c:pt>
                <c:pt idx="61">
                  <c:v>5360</c:v>
                </c:pt>
                <c:pt idx="62">
                  <c:v>5360</c:v>
                </c:pt>
                <c:pt idx="63">
                  <c:v>5360</c:v>
                </c:pt>
                <c:pt idx="64">
                  <c:v>5360</c:v>
                </c:pt>
                <c:pt idx="65">
                  <c:v>5360</c:v>
                </c:pt>
                <c:pt idx="66">
                  <c:v>5360</c:v>
                </c:pt>
                <c:pt idx="67">
                  <c:v>5360</c:v>
                </c:pt>
                <c:pt idx="68">
                  <c:v>5360</c:v>
                </c:pt>
                <c:pt idx="69">
                  <c:v>5360</c:v>
                </c:pt>
                <c:pt idx="70">
                  <c:v>5360</c:v>
                </c:pt>
                <c:pt idx="71">
                  <c:v>5360</c:v>
                </c:pt>
                <c:pt idx="72">
                  <c:v>5360</c:v>
                </c:pt>
                <c:pt idx="73">
                  <c:v>5360</c:v>
                </c:pt>
                <c:pt idx="74">
                  <c:v>5360</c:v>
                </c:pt>
                <c:pt idx="75">
                  <c:v>5360</c:v>
                </c:pt>
              </c:numCache>
            </c:numRef>
          </c:xVal>
          <c:yVal>
            <c:numRef>
              <c:f>'find m and L'!$D$107:$D$182</c:f>
              <c:numCache>
                <c:formatCode>General</c:formatCode>
                <c:ptCount val="76"/>
                <c:pt idx="0">
                  <c:v>1.6591760299625469</c:v>
                </c:pt>
                <c:pt idx="1">
                  <c:v>1.4853273137697518</c:v>
                </c:pt>
                <c:pt idx="2">
                  <c:v>1.4604863221884499</c:v>
                </c:pt>
                <c:pt idx="3">
                  <c:v>1.5587929240374609</c:v>
                </c:pt>
                <c:pt idx="4">
                  <c:v>1.4686248331108145</c:v>
                </c:pt>
                <c:pt idx="5">
                  <c:v>1.3272727272727274</c:v>
                </c:pt>
                <c:pt idx="6">
                  <c:v>1.1527397260273973</c:v>
                </c:pt>
                <c:pt idx="7">
                  <c:v>1.1164587046939989</c:v>
                </c:pt>
                <c:pt idx="8">
                  <c:v>1.0888770622671633</c:v>
                </c:pt>
                <c:pt idx="9">
                  <c:v>1.096774193548387</c:v>
                </c:pt>
                <c:pt idx="10">
                  <c:v>1.0516934046345812</c:v>
                </c:pt>
                <c:pt idx="11">
                  <c:v>1.0305084745762711</c:v>
                </c:pt>
                <c:pt idx="12">
                  <c:v>1.0238486842105263</c:v>
                </c:pt>
                <c:pt idx="13">
                  <c:v>1.0269076305220883</c:v>
                </c:pt>
                <c:pt idx="14">
                  <c:v>1.0121235823230348</c:v>
                </c:pt>
                <c:pt idx="15">
                  <c:v>1.0127511591962906</c:v>
                </c:pt>
                <c:pt idx="16">
                  <c:v>1.0106829454406716</c:v>
                </c:pt>
                <c:pt idx="17">
                  <c:v>1.0101925254813138</c:v>
                </c:pt>
                <c:pt idx="18">
                  <c:v>1.0014947683109119</c:v>
                </c:pt>
                <c:pt idx="19">
                  <c:v>1.0011194029850747</c:v>
                </c:pt>
                <c:pt idx="20">
                  <c:v>1.0011194029850747</c:v>
                </c:pt>
                <c:pt idx="21">
                  <c:v>1.0011194029850747</c:v>
                </c:pt>
                <c:pt idx="22">
                  <c:v>1.0011194029850747</c:v>
                </c:pt>
                <c:pt idx="23">
                  <c:v>1.0011194029850747</c:v>
                </c:pt>
                <c:pt idx="24">
                  <c:v>1.0011194029850747</c:v>
                </c:pt>
                <c:pt idx="25">
                  <c:v>1.0011194029850747</c:v>
                </c:pt>
                <c:pt idx="26">
                  <c:v>1.0011194029850747</c:v>
                </c:pt>
                <c:pt idx="27">
                  <c:v>1.0011194029850747</c:v>
                </c:pt>
                <c:pt idx="28">
                  <c:v>1.0011194029850747</c:v>
                </c:pt>
                <c:pt idx="29">
                  <c:v>1.0011194029850747</c:v>
                </c:pt>
                <c:pt idx="30">
                  <c:v>1.0011194029850747</c:v>
                </c:pt>
                <c:pt idx="31">
                  <c:v>1.0011194029850747</c:v>
                </c:pt>
                <c:pt idx="32">
                  <c:v>1.0011194029850747</c:v>
                </c:pt>
                <c:pt idx="33">
                  <c:v>1.0011194029850747</c:v>
                </c:pt>
                <c:pt idx="34">
                  <c:v>1.0011194029850747</c:v>
                </c:pt>
                <c:pt idx="35">
                  <c:v>1.0011194029850747</c:v>
                </c:pt>
                <c:pt idx="36">
                  <c:v>1.0011194029850747</c:v>
                </c:pt>
                <c:pt idx="37">
                  <c:v>1.0011194029850747</c:v>
                </c:pt>
                <c:pt idx="38">
                  <c:v>1.0011194029850747</c:v>
                </c:pt>
                <c:pt idx="39">
                  <c:v>1.0011194029850747</c:v>
                </c:pt>
                <c:pt idx="40">
                  <c:v>1.0011194029850747</c:v>
                </c:pt>
                <c:pt idx="41">
                  <c:v>1.0011194029850747</c:v>
                </c:pt>
                <c:pt idx="42">
                  <c:v>1.0011194029850747</c:v>
                </c:pt>
                <c:pt idx="43">
                  <c:v>1.0011194029850747</c:v>
                </c:pt>
                <c:pt idx="44">
                  <c:v>1.0011194029850747</c:v>
                </c:pt>
                <c:pt idx="45">
                  <c:v>1.0011194029850747</c:v>
                </c:pt>
                <c:pt idx="46">
                  <c:v>1.0011194029850747</c:v>
                </c:pt>
                <c:pt idx="47">
                  <c:v>1.0011194029850747</c:v>
                </c:pt>
                <c:pt idx="48">
                  <c:v>1.0011194029850747</c:v>
                </c:pt>
                <c:pt idx="49">
                  <c:v>1.0011194029850747</c:v>
                </c:pt>
                <c:pt idx="50">
                  <c:v>1.0011194029850747</c:v>
                </c:pt>
                <c:pt idx="51">
                  <c:v>1.0011194029850747</c:v>
                </c:pt>
                <c:pt idx="52">
                  <c:v>1.0011194029850747</c:v>
                </c:pt>
                <c:pt idx="53">
                  <c:v>1.0011194029850747</c:v>
                </c:pt>
                <c:pt idx="54">
                  <c:v>1.0011194029850747</c:v>
                </c:pt>
                <c:pt idx="55">
                  <c:v>1.0011194029850747</c:v>
                </c:pt>
                <c:pt idx="56">
                  <c:v>1.0011194029850747</c:v>
                </c:pt>
                <c:pt idx="57">
                  <c:v>1.0011194029850747</c:v>
                </c:pt>
                <c:pt idx="58">
                  <c:v>1.0011194029850747</c:v>
                </c:pt>
                <c:pt idx="59">
                  <c:v>1.0011194029850747</c:v>
                </c:pt>
                <c:pt idx="60">
                  <c:v>1.0011194029850747</c:v>
                </c:pt>
                <c:pt idx="61">
                  <c:v>1.0011194029850747</c:v>
                </c:pt>
                <c:pt idx="62">
                  <c:v>1.0011194029850747</c:v>
                </c:pt>
                <c:pt idx="63">
                  <c:v>1.0011194029850747</c:v>
                </c:pt>
                <c:pt idx="64">
                  <c:v>1.0011194029850747</c:v>
                </c:pt>
                <c:pt idx="65">
                  <c:v>1.0011194029850747</c:v>
                </c:pt>
                <c:pt idx="66">
                  <c:v>1.0011194029850747</c:v>
                </c:pt>
                <c:pt idx="67">
                  <c:v>1.0011194029850747</c:v>
                </c:pt>
                <c:pt idx="68">
                  <c:v>1.0011194029850747</c:v>
                </c:pt>
                <c:pt idx="69">
                  <c:v>1.0011194029850747</c:v>
                </c:pt>
                <c:pt idx="70">
                  <c:v>1.0011194029850747</c:v>
                </c:pt>
                <c:pt idx="71">
                  <c:v>1.0011194029850747</c:v>
                </c:pt>
                <c:pt idx="72">
                  <c:v>1.0011194029850747</c:v>
                </c:pt>
                <c:pt idx="73">
                  <c:v>1.0011194029850747</c:v>
                </c:pt>
                <c:pt idx="74">
                  <c:v>1.0011194029850747</c:v>
                </c:pt>
                <c:pt idx="75">
                  <c:v>1.0011194029850747</c:v>
                </c:pt>
              </c:numCache>
            </c:numRef>
          </c:yVal>
          <c:smooth val="0"/>
        </c:ser>
        <c:dLbls>
          <c:showLegendKey val="0"/>
          <c:showVal val="0"/>
          <c:showCatName val="0"/>
          <c:showSerName val="0"/>
          <c:showPercent val="0"/>
          <c:showBubbleSize val="0"/>
        </c:dLbls>
        <c:axId val="42775040"/>
        <c:axId val="42775616"/>
      </c:scatterChart>
      <c:valAx>
        <c:axId val="427750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2775616"/>
        <c:crosses val="autoZero"/>
        <c:crossBetween val="midCat"/>
      </c:valAx>
      <c:valAx>
        <c:axId val="427756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2775040"/>
        <c:crosses val="autoZero"/>
        <c:crossBetween val="midCat"/>
      </c:valAx>
      <c:spPr>
        <a:solidFill>
          <a:schemeClr val="bg1">
            <a:lumMod val="95000"/>
          </a:schemeClr>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457200</xdr:colOff>
      <xdr:row>9</xdr:row>
      <xdr:rowOff>15240</xdr:rowOff>
    </xdr:from>
    <xdr:to>
      <xdr:col>14</xdr:col>
      <xdr:colOff>396240</xdr:colOff>
      <xdr:row>31</xdr:row>
      <xdr:rowOff>45720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190500</xdr:colOff>
      <xdr:row>3</xdr:row>
      <xdr:rowOff>25400</xdr:rowOff>
    </xdr:to>
    <xdr:sp macro="" textlink="">
      <xdr:nvSpPr>
        <xdr:cNvPr id="3" name="TextBox 2"/>
        <xdr:cNvSpPr txBox="1"/>
      </xdr:nvSpPr>
      <xdr:spPr>
        <a:xfrm>
          <a:off x="0" y="0"/>
          <a:ext cx="1231900" cy="666750"/>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 </a:t>
          </a:r>
          <a:r>
            <a:rPr lang="en-US" sz="1200" b="1">
              <a:solidFill>
                <a:schemeClr val="bg1">
                  <a:lumMod val="50000"/>
                </a:schemeClr>
              </a:solidFill>
              <a:latin typeface="Arial" panose="020B0604020202020204" pitchFamily="34" charset="0"/>
              <a:cs typeface="Arial" panose="020B0604020202020204" pitchFamily="34" charset="0"/>
            </a:rPr>
            <a:t>..</a:t>
          </a:r>
          <a:endParaRPr lang="en-US" sz="1200" b="1"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2</xdr:col>
      <xdr:colOff>586740</xdr:colOff>
      <xdr:row>0</xdr:row>
      <xdr:rowOff>137160</xdr:rowOff>
    </xdr:from>
    <xdr:to>
      <xdr:col>7</xdr:col>
      <xdr:colOff>388620</xdr:colOff>
      <xdr:row>2</xdr:row>
      <xdr:rowOff>83820</xdr:rowOff>
    </xdr:to>
    <mc:AlternateContent xmlns:mc="http://schemas.openxmlformats.org/markup-compatibility/2006" xmlns:a14="http://schemas.microsoft.com/office/drawing/2010/main">
      <mc:Choice Requires="a14">
        <xdr:sp macro="" textlink="">
          <xdr:nvSpPr>
            <xdr:cNvPr id="2" name="TextBox 1"/>
            <xdr:cNvSpPr txBox="1"/>
          </xdr:nvSpPr>
          <xdr:spPr>
            <a:xfrm>
              <a:off x="1630680" y="137160"/>
              <a:ext cx="2438400" cy="3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sSub>
                      <m:sSubPr>
                        <m:ctrlPr>
                          <a:rPr lang="en-US" sz="1600" i="1">
                            <a:latin typeface="Cambria Math"/>
                          </a:rPr>
                        </m:ctrlPr>
                      </m:sSubPr>
                      <m:e>
                        <m:r>
                          <a:rPr lang="en-US" sz="1600" b="0" i="1">
                            <a:latin typeface="Cambria Math"/>
                          </a:rPr>
                          <m:t>𝑎</m:t>
                        </m:r>
                      </m:e>
                      <m:sub>
                        <m:r>
                          <a:rPr lang="en-US" sz="1600" b="0" i="1">
                            <a:latin typeface="Cambria Math"/>
                          </a:rPr>
                          <m:t>𝑛</m:t>
                        </m:r>
                        <m:r>
                          <a:rPr lang="en-US" sz="1600" b="0" i="1">
                            <a:latin typeface="Cambria Math"/>
                          </a:rPr>
                          <m:t>+1</m:t>
                        </m:r>
                      </m:sub>
                    </m:sSub>
                    <m:r>
                      <a:rPr lang="en-US" sz="1600" b="0" i="1">
                        <a:latin typeface="Cambria Math"/>
                      </a:rPr>
                      <m:t>=</m:t>
                    </m:r>
                    <m:r>
                      <a:rPr lang="en-US" sz="1600" b="0" i="1">
                        <a:latin typeface="Cambria Math"/>
                      </a:rPr>
                      <m:t>𝑚</m:t>
                    </m:r>
                    <m:r>
                      <a:rPr lang="en-US" sz="1600" b="0" i="1">
                        <a:latin typeface="Cambria Math"/>
                      </a:rPr>
                      <m:t>(</m:t>
                    </m:r>
                    <m:r>
                      <a:rPr lang="en-US" sz="1600" b="0" i="1">
                        <a:latin typeface="Cambria Math"/>
                      </a:rPr>
                      <m:t>𝐿</m:t>
                    </m:r>
                    <m:r>
                      <a:rPr lang="en-US" sz="1600" b="0" i="1">
                        <a:latin typeface="Cambria Math"/>
                      </a:rPr>
                      <m:t>−</m:t>
                    </m:r>
                    <m:sSub>
                      <m:sSubPr>
                        <m:ctrlPr>
                          <a:rPr lang="en-US" sz="1600" i="1">
                            <a:solidFill>
                              <a:schemeClr val="dk1"/>
                            </a:solidFill>
                            <a:effectLst/>
                            <a:latin typeface="Cambria Math"/>
                            <a:ea typeface="+mn-ea"/>
                            <a:cs typeface="+mn-cs"/>
                          </a:rPr>
                        </m:ctrlPr>
                      </m:sSubPr>
                      <m:e>
                        <m:r>
                          <a:rPr lang="en-US" sz="1600" b="0" i="1">
                            <a:solidFill>
                              <a:schemeClr val="dk1"/>
                            </a:solidFill>
                            <a:effectLst/>
                            <a:latin typeface="Cambria Math"/>
                            <a:ea typeface="+mn-ea"/>
                            <a:cs typeface="+mn-cs"/>
                          </a:rPr>
                          <m:t>𝑎</m:t>
                        </m:r>
                      </m:e>
                      <m:sub>
                        <m:r>
                          <a:rPr lang="en-US" sz="1600" b="0" i="1">
                            <a:solidFill>
                              <a:schemeClr val="dk1"/>
                            </a:solidFill>
                            <a:effectLst/>
                            <a:latin typeface="Cambria Math"/>
                            <a:ea typeface="+mn-ea"/>
                            <a:cs typeface="+mn-cs"/>
                          </a:rPr>
                          <m:t>𝑛</m:t>
                        </m:r>
                      </m:sub>
                    </m:sSub>
                    <m:r>
                      <a:rPr lang="en-US" sz="1600" b="0" i="1">
                        <a:solidFill>
                          <a:schemeClr val="dk1"/>
                        </a:solidFill>
                        <a:effectLst/>
                        <a:latin typeface="Cambria Math"/>
                        <a:ea typeface="+mn-ea"/>
                        <a:cs typeface="+mn-cs"/>
                      </a:rPr>
                      <m:t>)</m:t>
                    </m:r>
                    <m:sSub>
                      <m:sSubPr>
                        <m:ctrlPr>
                          <a:rPr lang="en-US" sz="1600" i="1">
                            <a:solidFill>
                              <a:schemeClr val="dk1"/>
                            </a:solidFill>
                            <a:effectLst/>
                            <a:latin typeface="Cambria Math"/>
                            <a:ea typeface="+mn-ea"/>
                            <a:cs typeface="+mn-cs"/>
                          </a:rPr>
                        </m:ctrlPr>
                      </m:sSubPr>
                      <m:e>
                        <m:r>
                          <a:rPr lang="en-US" sz="1600" b="0" i="1">
                            <a:solidFill>
                              <a:schemeClr val="dk1"/>
                            </a:solidFill>
                            <a:effectLst/>
                            <a:latin typeface="Cambria Math"/>
                            <a:ea typeface="+mn-ea"/>
                            <a:cs typeface="+mn-cs"/>
                          </a:rPr>
                          <m:t>𝑎</m:t>
                        </m:r>
                      </m:e>
                      <m:sub>
                        <m:r>
                          <a:rPr lang="en-US" sz="1600" b="0" i="1">
                            <a:solidFill>
                              <a:schemeClr val="dk1"/>
                            </a:solidFill>
                            <a:effectLst/>
                            <a:latin typeface="Cambria Math"/>
                            <a:ea typeface="+mn-ea"/>
                            <a:cs typeface="+mn-cs"/>
                          </a:rPr>
                          <m:t>𝑛</m:t>
                        </m:r>
                      </m:sub>
                    </m:sSub>
                  </m:oMath>
                </m:oMathPara>
              </a14:m>
              <a:endParaRPr lang="en-US" sz="1600"/>
            </a:p>
          </xdr:txBody>
        </xdr:sp>
      </mc:Choice>
      <mc:Fallback xmlns="">
        <xdr:sp macro="" textlink="">
          <xdr:nvSpPr>
            <xdr:cNvPr id="2" name="TextBox 1"/>
            <xdr:cNvSpPr txBox="1"/>
          </xdr:nvSpPr>
          <xdr:spPr>
            <a:xfrm>
              <a:off x="1630680" y="137160"/>
              <a:ext cx="2438400" cy="3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a:latin typeface="Cambria Math"/>
                </a:rPr>
                <a:t>𝑎_(𝑛+1)=𝑚(𝐿−</a:t>
              </a:r>
              <a:r>
                <a:rPr lang="en-US" sz="1600" b="0" i="0">
                  <a:solidFill>
                    <a:schemeClr val="dk1"/>
                  </a:solidFill>
                  <a:effectLst/>
                  <a:latin typeface="+mn-lt"/>
                  <a:ea typeface="+mn-ea"/>
                  <a:cs typeface="+mn-cs"/>
                </a:rPr>
                <a:t>𝑎_𝑛</a:t>
              </a:r>
              <a:r>
                <a:rPr lang="en-US" sz="1600" b="0" i="0">
                  <a:solidFill>
                    <a:schemeClr val="dk1"/>
                  </a:solidFill>
                  <a:effectLst/>
                  <a:latin typeface="Cambria Math"/>
                  <a:ea typeface="+mn-ea"/>
                  <a:cs typeface="+mn-cs"/>
                </a:rPr>
                <a:t>)</a:t>
              </a:r>
              <a:r>
                <a:rPr lang="en-US" sz="1600" b="0" i="0">
                  <a:solidFill>
                    <a:schemeClr val="dk1"/>
                  </a:solidFill>
                  <a:effectLst/>
                  <a:latin typeface="+mn-lt"/>
                  <a:ea typeface="+mn-ea"/>
                  <a:cs typeface="+mn-cs"/>
                </a:rPr>
                <a:t>𝑎_𝑛</a:t>
              </a:r>
              <a:endParaRPr lang="en-US" sz="1600"/>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204470</xdr:colOff>
      <xdr:row>8</xdr:row>
      <xdr:rowOff>83820</xdr:rowOff>
    </xdr:from>
    <xdr:to>
      <xdr:col>17</xdr:col>
      <xdr:colOff>158750</xdr:colOff>
      <xdr:row>26</xdr:row>
      <xdr:rowOff>12700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190500</xdr:colOff>
      <xdr:row>3</xdr:row>
      <xdr:rowOff>25400</xdr:rowOff>
    </xdr:to>
    <xdr:sp macro="" textlink="">
      <xdr:nvSpPr>
        <xdr:cNvPr id="3" name="TextBox 2"/>
        <xdr:cNvSpPr txBox="1"/>
      </xdr:nvSpPr>
      <xdr:spPr>
        <a:xfrm>
          <a:off x="0" y="0"/>
          <a:ext cx="1234440" cy="665480"/>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 </a:t>
          </a:r>
          <a:r>
            <a:rPr lang="en-US" sz="1200" b="1">
              <a:solidFill>
                <a:schemeClr val="bg1">
                  <a:lumMod val="50000"/>
                </a:schemeClr>
              </a:solidFill>
              <a:latin typeface="Arial" panose="020B0604020202020204" pitchFamily="34" charset="0"/>
              <a:cs typeface="Arial" panose="020B0604020202020204" pitchFamily="34" charset="0"/>
            </a:rPr>
            <a:t>..</a:t>
          </a:r>
          <a:endParaRPr lang="en-US" sz="1200" b="1"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2</xdr:col>
      <xdr:colOff>541020</xdr:colOff>
      <xdr:row>0</xdr:row>
      <xdr:rowOff>68580</xdr:rowOff>
    </xdr:from>
    <xdr:to>
      <xdr:col>7</xdr:col>
      <xdr:colOff>38100</xdr:colOff>
      <xdr:row>2</xdr:row>
      <xdr:rowOff>15240</xdr:rowOff>
    </xdr:to>
    <mc:AlternateContent xmlns:mc="http://schemas.openxmlformats.org/markup-compatibility/2006" xmlns:a14="http://schemas.microsoft.com/office/drawing/2010/main">
      <mc:Choice Requires="a14">
        <xdr:sp macro="" textlink="">
          <xdr:nvSpPr>
            <xdr:cNvPr id="4" name="TextBox 3"/>
            <xdr:cNvSpPr txBox="1"/>
          </xdr:nvSpPr>
          <xdr:spPr>
            <a:xfrm>
              <a:off x="1584960" y="68580"/>
              <a:ext cx="2072640" cy="3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14:m>
                <m:oMathPara xmlns:m="http://schemas.openxmlformats.org/officeDocument/2006/math">
                  <m:oMathParaPr>
                    <m:jc m:val="centerGroup"/>
                  </m:oMathParaPr>
                  <m:oMath xmlns:m="http://schemas.openxmlformats.org/officeDocument/2006/math">
                    <m:sSub>
                      <m:sSubPr>
                        <m:ctrlPr>
                          <a:rPr lang="en-US" sz="1600" i="1">
                            <a:latin typeface="Cambria Math"/>
                          </a:rPr>
                        </m:ctrlPr>
                      </m:sSubPr>
                      <m:e>
                        <m:r>
                          <a:rPr lang="en-US" sz="1600" b="0" i="1">
                            <a:latin typeface="Cambria Math"/>
                          </a:rPr>
                          <m:t>𝑎</m:t>
                        </m:r>
                      </m:e>
                      <m:sub>
                        <m:r>
                          <a:rPr lang="en-US" sz="1600" b="0" i="1">
                            <a:latin typeface="Cambria Math"/>
                          </a:rPr>
                          <m:t>𝑛</m:t>
                        </m:r>
                        <m:r>
                          <a:rPr lang="en-US" sz="1600" b="0" i="1">
                            <a:latin typeface="Cambria Math"/>
                          </a:rPr>
                          <m:t>+1</m:t>
                        </m:r>
                      </m:sub>
                    </m:sSub>
                    <m:r>
                      <a:rPr lang="en-US" sz="1600" b="0" i="1">
                        <a:latin typeface="Cambria Math"/>
                      </a:rPr>
                      <m:t>=</m:t>
                    </m:r>
                    <m:r>
                      <a:rPr lang="en-US" sz="1600" b="0" i="1">
                        <a:latin typeface="Cambria Math"/>
                      </a:rPr>
                      <m:t>𝑚</m:t>
                    </m:r>
                    <m:r>
                      <a:rPr lang="en-US" sz="1600" b="0" i="1">
                        <a:latin typeface="Cambria Math"/>
                      </a:rPr>
                      <m:t>(</m:t>
                    </m:r>
                    <m:r>
                      <a:rPr lang="en-US" sz="1600" b="0" i="1">
                        <a:latin typeface="Cambria Math"/>
                      </a:rPr>
                      <m:t>𝐿</m:t>
                    </m:r>
                    <m:r>
                      <a:rPr lang="en-US" sz="1600" b="0" i="1">
                        <a:latin typeface="Cambria Math"/>
                      </a:rPr>
                      <m:t>−</m:t>
                    </m:r>
                    <m:sSub>
                      <m:sSubPr>
                        <m:ctrlPr>
                          <a:rPr lang="en-US" sz="1600" i="1">
                            <a:solidFill>
                              <a:schemeClr val="dk1"/>
                            </a:solidFill>
                            <a:effectLst/>
                            <a:latin typeface="Cambria Math"/>
                            <a:ea typeface="+mn-ea"/>
                            <a:cs typeface="+mn-cs"/>
                          </a:rPr>
                        </m:ctrlPr>
                      </m:sSubPr>
                      <m:e>
                        <m:r>
                          <a:rPr lang="en-US" sz="1600" b="0" i="1">
                            <a:solidFill>
                              <a:schemeClr val="dk1"/>
                            </a:solidFill>
                            <a:effectLst/>
                            <a:latin typeface="Cambria Math"/>
                            <a:ea typeface="+mn-ea"/>
                            <a:cs typeface="+mn-cs"/>
                          </a:rPr>
                          <m:t>𝑎</m:t>
                        </m:r>
                      </m:e>
                      <m:sub>
                        <m:r>
                          <a:rPr lang="en-US" sz="1600" b="0" i="1">
                            <a:solidFill>
                              <a:schemeClr val="dk1"/>
                            </a:solidFill>
                            <a:effectLst/>
                            <a:latin typeface="Cambria Math"/>
                            <a:ea typeface="+mn-ea"/>
                            <a:cs typeface="+mn-cs"/>
                          </a:rPr>
                          <m:t>𝑛</m:t>
                        </m:r>
                      </m:sub>
                    </m:sSub>
                    <m:r>
                      <a:rPr lang="en-US" sz="1600" b="0" i="1">
                        <a:solidFill>
                          <a:schemeClr val="dk1"/>
                        </a:solidFill>
                        <a:effectLst/>
                        <a:latin typeface="Cambria Math"/>
                        <a:ea typeface="+mn-ea"/>
                        <a:cs typeface="+mn-cs"/>
                      </a:rPr>
                      <m:t>)</m:t>
                    </m:r>
                    <m:sSub>
                      <m:sSubPr>
                        <m:ctrlPr>
                          <a:rPr lang="en-US" sz="1600" i="1">
                            <a:solidFill>
                              <a:schemeClr val="dk1"/>
                            </a:solidFill>
                            <a:effectLst/>
                            <a:latin typeface="Cambria Math"/>
                            <a:ea typeface="+mn-ea"/>
                            <a:cs typeface="+mn-cs"/>
                          </a:rPr>
                        </m:ctrlPr>
                      </m:sSubPr>
                      <m:e>
                        <m:r>
                          <a:rPr lang="en-US" sz="1600" b="0" i="1">
                            <a:solidFill>
                              <a:schemeClr val="dk1"/>
                            </a:solidFill>
                            <a:effectLst/>
                            <a:latin typeface="Cambria Math"/>
                            <a:ea typeface="+mn-ea"/>
                            <a:cs typeface="+mn-cs"/>
                          </a:rPr>
                          <m:t>𝑎</m:t>
                        </m:r>
                      </m:e>
                      <m:sub>
                        <m:r>
                          <a:rPr lang="en-US" sz="1600" b="0" i="1">
                            <a:solidFill>
                              <a:schemeClr val="dk1"/>
                            </a:solidFill>
                            <a:effectLst/>
                            <a:latin typeface="Cambria Math"/>
                            <a:ea typeface="+mn-ea"/>
                            <a:cs typeface="+mn-cs"/>
                          </a:rPr>
                          <m:t>𝑛</m:t>
                        </m:r>
                      </m:sub>
                    </m:sSub>
                  </m:oMath>
                </m:oMathPara>
              </a14:m>
              <a:endParaRPr lang="en-US" sz="1600"/>
            </a:p>
          </xdr:txBody>
        </xdr:sp>
      </mc:Choice>
      <mc:Fallback xmlns="">
        <xdr:sp macro="" textlink="">
          <xdr:nvSpPr>
            <xdr:cNvPr id="4" name="TextBox 3"/>
            <xdr:cNvSpPr txBox="1"/>
          </xdr:nvSpPr>
          <xdr:spPr>
            <a:xfrm>
              <a:off x="1584960" y="68580"/>
              <a:ext cx="2072640" cy="335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a:latin typeface="Cambria Math"/>
                </a:rPr>
                <a:t>𝑎_(𝑛+1)=𝑚(𝐿−</a:t>
              </a:r>
              <a:r>
                <a:rPr lang="en-US" sz="1600" b="0" i="0">
                  <a:solidFill>
                    <a:schemeClr val="dk1"/>
                  </a:solidFill>
                  <a:effectLst/>
                  <a:latin typeface="+mn-lt"/>
                  <a:ea typeface="+mn-ea"/>
                  <a:cs typeface="+mn-cs"/>
                </a:rPr>
                <a:t>𝑎_𝑛</a:t>
              </a:r>
              <a:r>
                <a:rPr lang="en-US" sz="1600" b="0" i="0">
                  <a:solidFill>
                    <a:schemeClr val="dk1"/>
                  </a:solidFill>
                  <a:effectLst/>
                  <a:latin typeface="Cambria Math"/>
                  <a:ea typeface="+mn-ea"/>
                  <a:cs typeface="+mn-cs"/>
                </a:rPr>
                <a:t>)</a:t>
              </a:r>
              <a:r>
                <a:rPr lang="en-US" sz="1600" b="0" i="0">
                  <a:solidFill>
                    <a:schemeClr val="dk1"/>
                  </a:solidFill>
                  <a:effectLst/>
                  <a:latin typeface="+mn-lt"/>
                  <a:ea typeface="+mn-ea"/>
                  <a:cs typeface="+mn-cs"/>
                </a:rPr>
                <a:t>𝑎_𝑛</a:t>
              </a:r>
              <a:endParaRPr lang="en-US" sz="1600"/>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52070</xdr:colOff>
      <xdr:row>9</xdr:row>
      <xdr:rowOff>236220</xdr:rowOff>
    </xdr:from>
    <xdr:to>
      <xdr:col>14</xdr:col>
      <xdr:colOff>304800</xdr:colOff>
      <xdr:row>27</xdr:row>
      <xdr:rowOff>165100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2</xdr:col>
      <xdr:colOff>190500</xdr:colOff>
      <xdr:row>3</xdr:row>
      <xdr:rowOff>25400</xdr:rowOff>
    </xdr:to>
    <xdr:sp macro="" textlink="">
      <xdr:nvSpPr>
        <xdr:cNvPr id="3" name="TextBox 2"/>
        <xdr:cNvSpPr txBox="1"/>
      </xdr:nvSpPr>
      <xdr:spPr>
        <a:xfrm>
          <a:off x="0" y="0"/>
          <a:ext cx="1234440" cy="665480"/>
        </a:xfrm>
        <a:prstGeom prst="rect">
          <a:avLst/>
        </a:prstGeom>
        <a:solidFill>
          <a:schemeClr val="bg1">
            <a:lumMod val="50000"/>
          </a:schemeClr>
        </a:solidFill>
        <a:ln w="9525" cmpd="sng">
          <a:solidFill>
            <a:schemeClr val="tx1"/>
          </a:solidFill>
        </a:ln>
        <a:effectLst>
          <a:outerShdw blurRad="50800" dist="38100" dir="2700000" algn="tl" rotWithShape="0">
            <a:schemeClr val="accent1">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200" b="1">
              <a:solidFill>
                <a:srgbClr val="FFFF00"/>
              </a:solidFill>
              <a:latin typeface="Arial" panose="020B0604020202020204" pitchFamily="34" charset="0"/>
              <a:cs typeface="Arial" panose="020B0604020202020204" pitchFamily="34" charset="0"/>
            </a:rPr>
            <a:t>Directions:</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hover</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FF00"/>
              </a:solidFill>
              <a:latin typeface="Arial" panose="020B0604020202020204" pitchFamily="34" charset="0"/>
              <a:cs typeface="Arial" panose="020B0604020202020204" pitchFamily="34" charset="0"/>
            </a:rPr>
            <a:t>mouse</a:t>
          </a:r>
          <a:r>
            <a:rPr lang="en-US" sz="1200" b="1" baseline="0">
              <a:solidFill>
                <a:srgbClr val="FFFF00"/>
              </a:solidFill>
              <a:latin typeface="Arial" panose="020B0604020202020204" pitchFamily="34" charset="0"/>
              <a:cs typeface="Arial" panose="020B0604020202020204" pitchFamily="34" charset="0"/>
            </a:rPr>
            <a:t> </a:t>
          </a:r>
          <a:r>
            <a:rPr lang="en-US" sz="1200" b="1">
              <a:solidFill>
                <a:srgbClr val="FF0000"/>
              </a:solidFill>
              <a:latin typeface="Arial" panose="020B0604020202020204" pitchFamily="34" charset="0"/>
              <a:cs typeface="Arial" panose="020B0604020202020204" pitchFamily="34" charset="0"/>
            </a:rPr>
            <a:t>HERE </a:t>
          </a:r>
          <a:r>
            <a:rPr lang="en-US" sz="1200" b="1">
              <a:solidFill>
                <a:schemeClr val="bg1">
                  <a:lumMod val="50000"/>
                </a:schemeClr>
              </a:solidFill>
              <a:latin typeface="Arial" panose="020B0604020202020204" pitchFamily="34" charset="0"/>
              <a:cs typeface="Arial" panose="020B0604020202020204" pitchFamily="34" charset="0"/>
            </a:rPr>
            <a:t>..</a:t>
          </a:r>
          <a:endParaRPr lang="en-US" sz="1200" b="1" baseline="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5</xdr:col>
      <xdr:colOff>586740</xdr:colOff>
      <xdr:row>0</xdr:row>
      <xdr:rowOff>99060</xdr:rowOff>
    </xdr:from>
    <xdr:to>
      <xdr:col>10</xdr:col>
      <xdr:colOff>784860</xdr:colOff>
      <xdr:row>3</xdr:row>
      <xdr:rowOff>22860</xdr:rowOff>
    </xdr:to>
    <xdr:sp macro="" textlink="">
      <xdr:nvSpPr>
        <xdr:cNvPr id="5" name="TextBox 4"/>
        <xdr:cNvSpPr txBox="1"/>
      </xdr:nvSpPr>
      <xdr:spPr>
        <a:xfrm>
          <a:off x="3169920" y="99060"/>
          <a:ext cx="3200400" cy="56388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none" strike="noStrike">
              <a:solidFill>
                <a:schemeClr val="dk1"/>
              </a:solidFill>
              <a:effectLst/>
              <a:latin typeface="+mn-lt"/>
              <a:ea typeface="+mn-ea"/>
              <a:cs typeface="+mn-cs"/>
            </a:rPr>
            <a:t>Linear Growth Factor Model</a:t>
          </a:r>
          <a:r>
            <a:rPr lang="en-US" sz="1600"/>
            <a:t> </a:t>
          </a:r>
        </a:p>
        <a:p>
          <a:pPr algn="ctr"/>
          <a:r>
            <a:rPr lang="en-US" sz="1100" b="0" i="0" u="none" strike="noStrike">
              <a:solidFill>
                <a:schemeClr val="dk1"/>
              </a:solidFill>
              <a:effectLst/>
              <a:latin typeface="+mn-lt"/>
              <a:ea typeface="+mn-ea"/>
              <a:cs typeface="+mn-cs"/>
            </a:rPr>
            <a:t>Fit a straight line to growth factors in a data set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69"/>
  <sheetViews>
    <sheetView showGridLines="0" tabSelected="1" zoomScaleNormal="100" workbookViewId="0">
      <selection activeCell="B2" sqref="B2:B3"/>
    </sheetView>
  </sheetViews>
  <sheetFormatPr defaultRowHeight="13.2"/>
  <cols>
    <col min="1" max="1" width="6.33203125" customWidth="1"/>
    <col min="3" max="3" width="5" customWidth="1"/>
    <col min="4" max="4" width="7.88671875" customWidth="1"/>
    <col min="6" max="6" width="2.88671875" customWidth="1"/>
    <col min="10" max="10" width="12" customWidth="1"/>
    <col min="11" max="11" width="13.77734375" customWidth="1"/>
    <col min="12" max="12" width="7.33203125" customWidth="1"/>
    <col min="14" max="14" width="13.6640625" customWidth="1"/>
  </cols>
  <sheetData>
    <row r="1" spans="1:14" ht="12" customHeight="1">
      <c r="J1" s="71" t="s">
        <v>16</v>
      </c>
      <c r="K1" s="72"/>
      <c r="L1" s="72"/>
      <c r="M1" s="72"/>
      <c r="N1" s="72"/>
    </row>
    <row r="2" spans="1:14" ht="18.600000000000001" customHeight="1">
      <c r="B2" s="69"/>
      <c r="J2" s="72"/>
      <c r="K2" s="72"/>
      <c r="L2" s="72"/>
      <c r="M2" s="72"/>
      <c r="N2" s="72"/>
    </row>
    <row r="3" spans="1:14" ht="19.8" customHeight="1">
      <c r="B3" s="69"/>
      <c r="J3" s="74" t="s">
        <v>19</v>
      </c>
      <c r="K3" s="74"/>
      <c r="L3" s="74"/>
      <c r="M3" s="74"/>
      <c r="N3" s="74"/>
    </row>
    <row r="4" spans="1:14">
      <c r="J4" s="15"/>
      <c r="K4" s="15"/>
      <c r="L4" s="15"/>
      <c r="M4" s="16"/>
      <c r="N4" s="16"/>
    </row>
    <row r="5" spans="1:14">
      <c r="B5" s="70" t="s">
        <v>0</v>
      </c>
      <c r="C5" s="70"/>
      <c r="D5" s="70"/>
      <c r="E5" s="1">
        <v>200</v>
      </c>
      <c r="F5" s="4"/>
      <c r="G5" s="8"/>
      <c r="H5" s="8"/>
      <c r="I5" s="8"/>
      <c r="J5" s="15"/>
      <c r="K5" s="15"/>
      <c r="L5" s="15"/>
      <c r="M5" s="16"/>
      <c r="N5" s="16"/>
    </row>
    <row r="6" spans="1:14" s="4" customFormat="1">
      <c r="B6" s="45"/>
      <c r="C6" s="45"/>
      <c r="D6" s="45"/>
      <c r="J6" s="46"/>
      <c r="K6" s="46"/>
      <c r="L6" s="46"/>
      <c r="M6" s="47"/>
      <c r="N6" s="47"/>
    </row>
    <row r="7" spans="1:14" ht="21">
      <c r="A7" s="75" t="s">
        <v>2</v>
      </c>
      <c r="B7" s="76"/>
      <c r="C7" s="76"/>
      <c r="D7" s="43" t="s">
        <v>14</v>
      </c>
      <c r="E7" s="1">
        <v>5.0000000000000002E-5</v>
      </c>
      <c r="F7" s="34" t="s">
        <v>17</v>
      </c>
      <c r="G7" s="1">
        <v>25000</v>
      </c>
      <c r="H7" s="44" t="s">
        <v>18</v>
      </c>
      <c r="I7" s="32"/>
      <c r="J7" s="17" t="s">
        <v>6</v>
      </c>
      <c r="K7" s="18">
        <v>0</v>
      </c>
      <c r="M7" s="17" t="s">
        <v>7</v>
      </c>
      <c r="N7" s="18">
        <v>38</v>
      </c>
    </row>
    <row r="8" spans="1:14" ht="17.399999999999999">
      <c r="M8" s="6"/>
      <c r="N8" s="6"/>
    </row>
    <row r="9" spans="1:14" ht="8.25" customHeight="1">
      <c r="B9" s="12"/>
      <c r="C9" s="12"/>
      <c r="D9" s="8"/>
      <c r="E9" s="8"/>
      <c r="F9" s="8"/>
      <c r="M9" s="7"/>
      <c r="N9" s="7"/>
    </row>
    <row r="10" spans="1:14" ht="50.4" customHeight="1">
      <c r="B10" s="13" t="s">
        <v>3</v>
      </c>
      <c r="C10" s="11"/>
      <c r="D10" s="36" t="s">
        <v>4</v>
      </c>
      <c r="E10" s="33"/>
      <c r="F10" s="33"/>
      <c r="M10" s="2"/>
      <c r="N10" s="2"/>
    </row>
    <row r="11" spans="1:14" ht="12.75" customHeight="1">
      <c r="B11" s="19">
        <f>K7</f>
        <v>0</v>
      </c>
      <c r="C11" s="4"/>
      <c r="D11" s="14">
        <f>IF(B11="","",$E$5)</f>
        <v>200</v>
      </c>
      <c r="E11" s="4"/>
      <c r="F11" s="4"/>
      <c r="M11" s="1"/>
      <c r="N11" s="1"/>
    </row>
    <row r="12" spans="1:14">
      <c r="B12" s="19">
        <f>IF(B11&lt;$N$7,B11+1,"")</f>
        <v>1</v>
      </c>
      <c r="C12" s="4"/>
      <c r="D12" s="14">
        <f>IF(B12="","",$E$7*($G$7-D11)*D11)</f>
        <v>248</v>
      </c>
      <c r="E12" s="4"/>
      <c r="F12" s="4"/>
    </row>
    <row r="13" spans="1:14">
      <c r="B13" s="19">
        <f t="shared" ref="B13:B36" si="0">IF(B12&lt;$N$7,B12+1,"")</f>
        <v>2</v>
      </c>
      <c r="C13" s="4"/>
      <c r="D13" s="14">
        <f t="shared" ref="D13:D76" si="1">IF(B13="","",$E$7*($G$7-D12)*D12)</f>
        <v>306.9248</v>
      </c>
      <c r="E13" s="4"/>
      <c r="F13" s="4"/>
    </row>
    <row r="14" spans="1:14" ht="15.6">
      <c r="B14" s="19">
        <f t="shared" si="0"/>
        <v>3</v>
      </c>
      <c r="C14" s="4"/>
      <c r="D14" s="14">
        <f t="shared" si="1"/>
        <v>378.94585835724803</v>
      </c>
      <c r="E14" s="4"/>
      <c r="F14" s="4"/>
      <c r="M14" s="73"/>
      <c r="N14" s="73"/>
    </row>
    <row r="15" spans="1:14">
      <c r="B15" s="19">
        <f t="shared" si="0"/>
        <v>4</v>
      </c>
      <c r="C15" s="4"/>
      <c r="D15" s="14">
        <f t="shared" si="1"/>
        <v>466.50232476825443</v>
      </c>
      <c r="E15" s="4"/>
      <c r="F15" s="4"/>
      <c r="M15" s="3"/>
    </row>
    <row r="16" spans="1:14">
      <c r="B16" s="19">
        <f t="shared" si="0"/>
        <v>5</v>
      </c>
      <c r="C16" s="4"/>
      <c r="D16" s="14">
        <f t="shared" si="1"/>
        <v>572.24668500960877</v>
      </c>
      <c r="E16" s="4"/>
      <c r="F16" s="4"/>
    </row>
    <row r="17" spans="2:10">
      <c r="B17" s="19">
        <f t="shared" si="0"/>
        <v>6</v>
      </c>
      <c r="C17" s="4"/>
      <c r="D17" s="14">
        <f t="shared" si="1"/>
        <v>698.93504283678658</v>
      </c>
      <c r="E17" s="4"/>
      <c r="F17" s="4"/>
    </row>
    <row r="18" spans="2:10">
      <c r="B18" s="19">
        <f t="shared" si="0"/>
        <v>7</v>
      </c>
      <c r="C18" s="4"/>
      <c r="D18" s="14">
        <f t="shared" si="1"/>
        <v>849.24329384072018</v>
      </c>
      <c r="E18" s="4"/>
      <c r="F18" s="4"/>
    </row>
    <row r="19" spans="2:10">
      <c r="B19" s="19">
        <f t="shared" si="0"/>
        <v>8</v>
      </c>
      <c r="C19" s="4"/>
      <c r="D19" s="14">
        <f t="shared" si="1"/>
        <v>1025.4934086942285</v>
      </c>
      <c r="E19" s="4"/>
      <c r="F19" s="4"/>
    </row>
    <row r="20" spans="2:10">
      <c r="B20" s="19">
        <f t="shared" si="0"/>
        <v>9</v>
      </c>
      <c r="C20" s="4"/>
      <c r="D20" s="14">
        <f t="shared" si="1"/>
        <v>1229.28492430402</v>
      </c>
      <c r="E20" s="4"/>
      <c r="F20" s="4"/>
    </row>
    <row r="21" spans="2:10">
      <c r="B21" s="19">
        <f t="shared" si="0"/>
        <v>10</v>
      </c>
      <c r="C21" s="4"/>
      <c r="D21" s="14">
        <f t="shared" si="1"/>
        <v>1461.0490841239682</v>
      </c>
      <c r="E21" s="4"/>
      <c r="F21" s="4"/>
    </row>
    <row r="22" spans="2:10">
      <c r="B22" s="19">
        <f t="shared" si="0"/>
        <v>11</v>
      </c>
      <c r="C22" s="4"/>
      <c r="D22" s="14">
        <f t="shared" si="1"/>
        <v>1719.5781338439861</v>
      </c>
      <c r="E22" s="4"/>
      <c r="F22" s="4"/>
    </row>
    <row r="23" spans="2:10">
      <c r="B23" s="19">
        <f t="shared" si="0"/>
        <v>12</v>
      </c>
      <c r="C23" s="4"/>
      <c r="D23" s="14">
        <f t="shared" si="1"/>
        <v>2001.6252193852645</v>
      </c>
      <c r="E23" s="4"/>
      <c r="F23" s="4"/>
    </row>
    <row r="24" spans="2:10">
      <c r="B24" s="19">
        <f t="shared" si="0"/>
        <v>13</v>
      </c>
      <c r="C24" s="4"/>
      <c r="D24" s="14">
        <f t="shared" si="1"/>
        <v>2301.7063482876251</v>
      </c>
      <c r="E24" s="4"/>
      <c r="F24" s="4"/>
    </row>
    <row r="25" spans="2:10">
      <c r="B25" s="19">
        <f t="shared" si="0"/>
        <v>14</v>
      </c>
      <c r="C25" s="4"/>
      <c r="D25" s="14">
        <f t="shared" si="1"/>
        <v>2612.2403296721536</v>
      </c>
      <c r="E25" s="4"/>
      <c r="F25" s="4"/>
    </row>
    <row r="26" spans="2:10">
      <c r="B26" s="19">
        <f t="shared" si="0"/>
        <v>15</v>
      </c>
      <c r="C26" s="4"/>
      <c r="D26" s="14">
        <f t="shared" si="1"/>
        <v>2924.1104350919081</v>
      </c>
      <c r="E26" s="4"/>
      <c r="F26" s="4"/>
    </row>
    <row r="27" spans="2:10">
      <c r="B27" s="19">
        <f t="shared" si="0"/>
        <v>16</v>
      </c>
      <c r="D27" s="14">
        <f t="shared" si="1"/>
        <v>3227.6169520342155</v>
      </c>
      <c r="E27" s="4"/>
      <c r="F27" s="4"/>
    </row>
    <row r="28" spans="2:10">
      <c r="B28" s="19">
        <f t="shared" si="0"/>
        <v>17</v>
      </c>
      <c r="D28" s="14">
        <f t="shared" si="1"/>
        <v>3513.6456305898378</v>
      </c>
      <c r="E28" s="4"/>
      <c r="F28" s="4"/>
    </row>
    <row r="29" spans="2:10">
      <c r="B29" s="19">
        <f t="shared" si="0"/>
        <v>18</v>
      </c>
      <c r="D29" s="14">
        <f t="shared" si="1"/>
        <v>3774.7717573691443</v>
      </c>
      <c r="E29" s="4"/>
      <c r="F29" s="4"/>
      <c r="G29" s="5"/>
      <c r="H29" s="37"/>
      <c r="I29" s="37"/>
      <c r="J29" s="5"/>
    </row>
    <row r="30" spans="2:10">
      <c r="B30" s="19">
        <f t="shared" si="0"/>
        <v>19</v>
      </c>
      <c r="D30" s="14">
        <f t="shared" si="1"/>
        <v>4006.0196056998439</v>
      </c>
      <c r="E30" s="4"/>
      <c r="F30" s="4"/>
    </row>
    <row r="31" spans="2:10">
      <c r="B31" s="19">
        <f t="shared" si="0"/>
        <v>20</v>
      </c>
      <c r="D31" s="14">
        <f t="shared" si="1"/>
        <v>4205.1148530622286</v>
      </c>
      <c r="E31" s="4"/>
      <c r="F31" s="4"/>
      <c r="G31" s="5"/>
      <c r="H31" s="37"/>
      <c r="I31" s="37"/>
      <c r="J31" s="5"/>
    </row>
    <row r="32" spans="2:10">
      <c r="B32" s="19">
        <f t="shared" si="0"/>
        <v>21</v>
      </c>
      <c r="D32" s="14">
        <f t="shared" si="1"/>
        <v>4372.2440199555567</v>
      </c>
      <c r="E32" s="4"/>
      <c r="F32" s="4"/>
    </row>
    <row r="33" spans="2:6">
      <c r="B33" s="19">
        <f t="shared" si="0"/>
        <v>22</v>
      </c>
      <c r="D33" s="14">
        <f t="shared" si="1"/>
        <v>4509.4791364425901</v>
      </c>
      <c r="E33" s="4"/>
      <c r="F33" s="4"/>
    </row>
    <row r="34" spans="2:6">
      <c r="B34" s="19">
        <f t="shared" si="0"/>
        <v>23</v>
      </c>
      <c r="D34" s="14">
        <f t="shared" si="1"/>
        <v>4620.0788164526866</v>
      </c>
      <c r="E34" s="4"/>
      <c r="F34" s="4"/>
    </row>
    <row r="35" spans="2:6">
      <c r="B35" s="19">
        <f t="shared" si="0"/>
        <v>24</v>
      </c>
      <c r="D35" s="14">
        <f t="shared" si="1"/>
        <v>4707.8421070541153</v>
      </c>
      <c r="E35" s="4"/>
      <c r="F35" s="4"/>
    </row>
    <row r="36" spans="2:6">
      <c r="B36" s="19">
        <f t="shared" si="0"/>
        <v>25</v>
      </c>
      <c r="D36" s="14">
        <f t="shared" si="1"/>
        <v>4776.6137685700578</v>
      </c>
      <c r="E36" s="4"/>
      <c r="F36" s="4"/>
    </row>
    <row r="37" spans="2:6">
      <c r="B37" s="19">
        <f t="shared" ref="B37:B86" si="2">IF(B36&lt;$N$7,B36+1,"")</f>
        <v>26</v>
      </c>
      <c r="D37" s="14">
        <f t="shared" si="1"/>
        <v>4829.9652560079194</v>
      </c>
      <c r="E37" s="4"/>
      <c r="F37" s="4"/>
    </row>
    <row r="38" spans="2:6">
      <c r="B38" s="19">
        <f t="shared" si="2"/>
        <v>27</v>
      </c>
      <c r="D38" s="14">
        <f t="shared" si="1"/>
        <v>4871.0283512977176</v>
      </c>
      <c r="E38" s="4"/>
      <c r="F38" s="4"/>
    </row>
    <row r="39" spans="2:6">
      <c r="B39" s="19">
        <f t="shared" si="2"/>
        <v>28</v>
      </c>
      <c r="D39" s="14">
        <f t="shared" si="1"/>
        <v>4902.4395791648394</v>
      </c>
      <c r="E39" s="4"/>
      <c r="F39" s="4"/>
    </row>
    <row r="40" spans="2:6">
      <c r="B40" s="19">
        <f t="shared" si="2"/>
        <v>29</v>
      </c>
      <c r="D40" s="14">
        <f t="shared" si="1"/>
        <v>4926.353782587953</v>
      </c>
      <c r="E40" s="4"/>
      <c r="F40" s="4"/>
    </row>
    <row r="41" spans="2:6">
      <c r="B41" s="19">
        <f t="shared" si="2"/>
        <v>30</v>
      </c>
      <c r="D41" s="14">
        <f t="shared" si="1"/>
        <v>4944.4941486740099</v>
      </c>
      <c r="E41" s="4"/>
      <c r="F41" s="4"/>
    </row>
    <row r="42" spans="2:6">
      <c r="B42" s="19">
        <f t="shared" si="2"/>
        <v>31</v>
      </c>
      <c r="D42" s="14">
        <f t="shared" si="1"/>
        <v>4958.2165665289367</v>
      </c>
      <c r="E42" s="4"/>
      <c r="F42" s="4"/>
    </row>
    <row r="43" spans="2:6">
      <c r="B43" s="19">
        <f t="shared" si="2"/>
        <v>32</v>
      </c>
      <c r="D43" s="14">
        <f t="shared" si="1"/>
        <v>4968.5751321310709</v>
      </c>
      <c r="E43" s="4"/>
      <c r="F43" s="4"/>
    </row>
    <row r="44" spans="2:6">
      <c r="B44" s="19">
        <f t="shared" si="2"/>
        <v>33</v>
      </c>
      <c r="D44" s="14">
        <f t="shared" si="1"/>
        <v>4976.3819729822744</v>
      </c>
      <c r="E44" s="4"/>
      <c r="F44" s="4"/>
    </row>
    <row r="45" spans="2:6">
      <c r="B45" s="19">
        <f t="shared" si="2"/>
        <v>34</v>
      </c>
      <c r="D45" s="14">
        <f t="shared" si="1"/>
        <v>4982.2585891766958</v>
      </c>
      <c r="E45" s="4"/>
      <c r="F45" s="4"/>
    </row>
    <row r="46" spans="2:6">
      <c r="B46" s="19">
        <f t="shared" si="2"/>
        <v>35</v>
      </c>
      <c r="D46" s="14">
        <f t="shared" si="1"/>
        <v>4986.6782039996233</v>
      </c>
      <c r="E46" s="4"/>
      <c r="F46" s="4"/>
    </row>
    <row r="47" spans="2:6">
      <c r="B47" s="19">
        <f t="shared" si="2"/>
        <v>36</v>
      </c>
      <c r="D47" s="14">
        <f t="shared" si="1"/>
        <v>4989.9997794872834</v>
      </c>
      <c r="E47" s="4"/>
      <c r="F47" s="4"/>
    </row>
    <row r="48" spans="2:6">
      <c r="B48" s="19">
        <f t="shared" si="2"/>
        <v>37</v>
      </c>
      <c r="D48" s="14">
        <f t="shared" si="1"/>
        <v>4992.4948343949482</v>
      </c>
      <c r="E48" s="4"/>
      <c r="F48" s="4"/>
    </row>
    <row r="49" spans="2:6">
      <c r="B49" s="19">
        <f t="shared" si="2"/>
        <v>38</v>
      </c>
      <c r="D49" s="14">
        <f t="shared" si="1"/>
        <v>4994.3683094206735</v>
      </c>
      <c r="E49" s="4"/>
      <c r="F49" s="4"/>
    </row>
    <row r="50" spans="2:6">
      <c r="B50" s="19" t="str">
        <f t="shared" si="2"/>
        <v/>
      </c>
      <c r="D50" s="14" t="str">
        <f t="shared" si="1"/>
        <v/>
      </c>
      <c r="E50" s="4"/>
      <c r="F50" s="4"/>
    </row>
    <row r="51" spans="2:6">
      <c r="B51" s="19" t="str">
        <f t="shared" si="2"/>
        <v/>
      </c>
      <c r="D51" s="14" t="str">
        <f t="shared" si="1"/>
        <v/>
      </c>
      <c r="E51" s="4"/>
      <c r="F51" s="4"/>
    </row>
    <row r="52" spans="2:6">
      <c r="B52" s="19" t="str">
        <f t="shared" si="2"/>
        <v/>
      </c>
      <c r="D52" s="14" t="str">
        <f t="shared" si="1"/>
        <v/>
      </c>
      <c r="E52" s="4"/>
      <c r="F52" s="4"/>
    </row>
    <row r="53" spans="2:6">
      <c r="B53" s="19" t="str">
        <f t="shared" si="2"/>
        <v/>
      </c>
      <c r="D53" s="14" t="str">
        <f t="shared" si="1"/>
        <v/>
      </c>
      <c r="E53" s="4"/>
      <c r="F53" s="4"/>
    </row>
    <row r="54" spans="2:6">
      <c r="B54" s="19" t="str">
        <f t="shared" si="2"/>
        <v/>
      </c>
      <c r="D54" s="14" t="str">
        <f t="shared" si="1"/>
        <v/>
      </c>
      <c r="E54" s="4"/>
      <c r="F54" s="4"/>
    </row>
    <row r="55" spans="2:6">
      <c r="B55" s="19" t="str">
        <f t="shared" si="2"/>
        <v/>
      </c>
      <c r="D55" s="14" t="str">
        <f t="shared" si="1"/>
        <v/>
      </c>
      <c r="E55" s="4"/>
      <c r="F55" s="4"/>
    </row>
    <row r="56" spans="2:6">
      <c r="B56" s="19" t="str">
        <f t="shared" si="2"/>
        <v/>
      </c>
      <c r="D56" s="14" t="str">
        <f t="shared" si="1"/>
        <v/>
      </c>
      <c r="E56" s="4"/>
      <c r="F56" s="4"/>
    </row>
    <row r="57" spans="2:6">
      <c r="B57" s="19" t="str">
        <f t="shared" si="2"/>
        <v/>
      </c>
      <c r="D57" s="14" t="str">
        <f t="shared" si="1"/>
        <v/>
      </c>
      <c r="E57" s="4"/>
      <c r="F57" s="4"/>
    </row>
    <row r="58" spans="2:6">
      <c r="B58" s="19" t="str">
        <f t="shared" si="2"/>
        <v/>
      </c>
      <c r="D58" s="14" t="str">
        <f t="shared" si="1"/>
        <v/>
      </c>
      <c r="E58" s="4"/>
      <c r="F58" s="4"/>
    </row>
    <row r="59" spans="2:6">
      <c r="B59" s="19" t="str">
        <f t="shared" si="2"/>
        <v/>
      </c>
      <c r="D59" s="14" t="str">
        <f t="shared" si="1"/>
        <v/>
      </c>
      <c r="E59" s="4"/>
      <c r="F59" s="4"/>
    </row>
    <row r="60" spans="2:6">
      <c r="B60" s="19" t="str">
        <f t="shared" si="2"/>
        <v/>
      </c>
      <c r="D60" s="14" t="str">
        <f t="shared" si="1"/>
        <v/>
      </c>
      <c r="E60" s="4"/>
      <c r="F60" s="4"/>
    </row>
    <row r="61" spans="2:6">
      <c r="B61" s="19" t="str">
        <f t="shared" si="2"/>
        <v/>
      </c>
      <c r="D61" s="14" t="str">
        <f t="shared" si="1"/>
        <v/>
      </c>
      <c r="E61" s="4"/>
      <c r="F61" s="4"/>
    </row>
    <row r="62" spans="2:6">
      <c r="B62" s="19" t="str">
        <f t="shared" si="2"/>
        <v/>
      </c>
      <c r="D62" s="14" t="str">
        <f t="shared" si="1"/>
        <v/>
      </c>
      <c r="E62" s="4"/>
      <c r="F62" s="4"/>
    </row>
    <row r="63" spans="2:6">
      <c r="B63" s="19" t="str">
        <f t="shared" si="2"/>
        <v/>
      </c>
      <c r="D63" s="14" t="str">
        <f t="shared" si="1"/>
        <v/>
      </c>
      <c r="E63" s="4"/>
      <c r="F63" s="4"/>
    </row>
    <row r="64" spans="2:6">
      <c r="B64" s="19" t="str">
        <f t="shared" si="2"/>
        <v/>
      </c>
      <c r="D64" s="14" t="str">
        <f t="shared" si="1"/>
        <v/>
      </c>
      <c r="E64" s="4"/>
      <c r="F64" s="4"/>
    </row>
    <row r="65" spans="2:6">
      <c r="B65" s="19" t="str">
        <f t="shared" si="2"/>
        <v/>
      </c>
      <c r="D65" s="14" t="str">
        <f t="shared" si="1"/>
        <v/>
      </c>
      <c r="E65" s="4"/>
      <c r="F65" s="4"/>
    </row>
    <row r="66" spans="2:6">
      <c r="B66" s="19" t="str">
        <f t="shared" si="2"/>
        <v/>
      </c>
      <c r="D66" s="14" t="str">
        <f t="shared" si="1"/>
        <v/>
      </c>
      <c r="E66" s="4"/>
      <c r="F66" s="4"/>
    </row>
    <row r="67" spans="2:6">
      <c r="B67" s="19" t="str">
        <f t="shared" si="2"/>
        <v/>
      </c>
      <c r="D67" s="14" t="str">
        <f t="shared" si="1"/>
        <v/>
      </c>
      <c r="E67" s="4"/>
      <c r="F67" s="4"/>
    </row>
    <row r="68" spans="2:6">
      <c r="B68" s="19" t="str">
        <f t="shared" si="2"/>
        <v/>
      </c>
      <c r="D68" s="14" t="str">
        <f t="shared" si="1"/>
        <v/>
      </c>
      <c r="E68" s="4"/>
      <c r="F68" s="4"/>
    </row>
    <row r="69" spans="2:6">
      <c r="B69" s="19" t="str">
        <f t="shared" si="2"/>
        <v/>
      </c>
      <c r="D69" s="14" t="str">
        <f t="shared" si="1"/>
        <v/>
      </c>
      <c r="E69" s="4"/>
      <c r="F69" s="4"/>
    </row>
    <row r="70" spans="2:6">
      <c r="B70" s="19" t="str">
        <f t="shared" si="2"/>
        <v/>
      </c>
      <c r="D70" s="14" t="str">
        <f t="shared" si="1"/>
        <v/>
      </c>
      <c r="E70" s="4"/>
      <c r="F70" s="4"/>
    </row>
    <row r="71" spans="2:6">
      <c r="B71" s="19" t="str">
        <f t="shared" si="2"/>
        <v/>
      </c>
      <c r="D71" s="14" t="str">
        <f t="shared" si="1"/>
        <v/>
      </c>
      <c r="E71" s="4"/>
      <c r="F71" s="4"/>
    </row>
    <row r="72" spans="2:6">
      <c r="B72" s="19" t="str">
        <f t="shared" si="2"/>
        <v/>
      </c>
      <c r="D72" s="14" t="str">
        <f t="shared" si="1"/>
        <v/>
      </c>
      <c r="E72" s="4"/>
      <c r="F72" s="4"/>
    </row>
    <row r="73" spans="2:6">
      <c r="B73" s="19" t="str">
        <f t="shared" si="2"/>
        <v/>
      </c>
      <c r="D73" s="14" t="str">
        <f t="shared" si="1"/>
        <v/>
      </c>
      <c r="E73" s="4"/>
      <c r="F73" s="4"/>
    </row>
    <row r="74" spans="2:6">
      <c r="B74" s="19" t="str">
        <f t="shared" si="2"/>
        <v/>
      </c>
      <c r="D74" s="14" t="str">
        <f t="shared" si="1"/>
        <v/>
      </c>
      <c r="E74" s="4"/>
      <c r="F74" s="4"/>
    </row>
    <row r="75" spans="2:6">
      <c r="B75" s="19" t="str">
        <f t="shared" si="2"/>
        <v/>
      </c>
      <c r="D75" s="14" t="str">
        <f t="shared" si="1"/>
        <v/>
      </c>
      <c r="E75" s="4"/>
      <c r="F75" s="4"/>
    </row>
    <row r="76" spans="2:6">
      <c r="B76" s="19" t="str">
        <f t="shared" si="2"/>
        <v/>
      </c>
      <c r="D76" s="14" t="str">
        <f t="shared" si="1"/>
        <v/>
      </c>
      <c r="E76" s="4"/>
      <c r="F76" s="4"/>
    </row>
    <row r="77" spans="2:6">
      <c r="B77" s="19" t="str">
        <f t="shared" si="2"/>
        <v/>
      </c>
      <c r="D77" s="14" t="str">
        <f t="shared" ref="D77:D86" si="3">IF(B77="","",$E$7*($G$7-D76)*D76)</f>
        <v/>
      </c>
      <c r="E77" s="4"/>
      <c r="F77" s="4"/>
    </row>
    <row r="78" spans="2:6">
      <c r="B78" s="19" t="str">
        <f t="shared" si="2"/>
        <v/>
      </c>
      <c r="D78" s="14" t="str">
        <f t="shared" si="3"/>
        <v/>
      </c>
      <c r="E78" s="4"/>
      <c r="F78" s="4"/>
    </row>
    <row r="79" spans="2:6">
      <c r="B79" s="19" t="str">
        <f t="shared" si="2"/>
        <v/>
      </c>
      <c r="D79" s="14" t="str">
        <f t="shared" si="3"/>
        <v/>
      </c>
      <c r="E79" s="4"/>
      <c r="F79" s="4"/>
    </row>
    <row r="80" spans="2:6">
      <c r="B80" s="19" t="str">
        <f t="shared" si="2"/>
        <v/>
      </c>
      <c r="D80" s="14" t="str">
        <f t="shared" si="3"/>
        <v/>
      </c>
      <c r="E80" s="4"/>
      <c r="F80" s="4"/>
    </row>
    <row r="81" spans="2:6">
      <c r="B81" s="19" t="str">
        <f t="shared" si="2"/>
        <v/>
      </c>
      <c r="D81" s="14" t="str">
        <f t="shared" si="3"/>
        <v/>
      </c>
      <c r="E81" s="4"/>
      <c r="F81" s="4"/>
    </row>
    <row r="82" spans="2:6">
      <c r="B82" s="19" t="str">
        <f t="shared" si="2"/>
        <v/>
      </c>
      <c r="D82" s="14" t="str">
        <f t="shared" si="3"/>
        <v/>
      </c>
      <c r="E82" s="4"/>
      <c r="F82" s="4"/>
    </row>
    <row r="83" spans="2:6">
      <c r="B83" s="19" t="str">
        <f t="shared" si="2"/>
        <v/>
      </c>
      <c r="D83" s="14" t="str">
        <f t="shared" si="3"/>
        <v/>
      </c>
      <c r="E83" s="4"/>
      <c r="F83" s="4"/>
    </row>
    <row r="84" spans="2:6">
      <c r="B84" s="19" t="str">
        <f t="shared" si="2"/>
        <v/>
      </c>
      <c r="D84" s="14" t="str">
        <f t="shared" si="3"/>
        <v/>
      </c>
      <c r="E84" s="4"/>
      <c r="F84" s="4"/>
    </row>
    <row r="85" spans="2:6">
      <c r="B85" s="19" t="str">
        <f t="shared" si="2"/>
        <v/>
      </c>
      <c r="D85" s="14" t="str">
        <f t="shared" si="3"/>
        <v/>
      </c>
      <c r="E85" s="4"/>
      <c r="F85" s="4"/>
    </row>
    <row r="86" spans="2:6">
      <c r="B86" s="19" t="str">
        <f t="shared" si="2"/>
        <v/>
      </c>
      <c r="D86" s="14" t="str">
        <f t="shared" si="3"/>
        <v/>
      </c>
      <c r="E86" s="4"/>
      <c r="F86" s="4"/>
    </row>
    <row r="100" spans="1:10">
      <c r="G100" s="8"/>
      <c r="H100" s="8"/>
      <c r="I100" s="8"/>
      <c r="J100" s="8"/>
    </row>
    <row r="101" spans="1:10">
      <c r="A101" s="67" t="s">
        <v>8</v>
      </c>
      <c r="B101" s="68"/>
      <c r="C101" s="21"/>
      <c r="G101" s="8"/>
      <c r="H101" s="8"/>
      <c r="I101" s="8"/>
      <c r="J101" s="8"/>
    </row>
    <row r="102" spans="1:10" ht="13.2" customHeight="1">
      <c r="A102" s="68"/>
      <c r="B102" s="68"/>
      <c r="C102" s="21"/>
      <c r="G102" s="8"/>
      <c r="H102" s="8"/>
      <c r="I102" s="8"/>
      <c r="J102" s="20"/>
    </row>
    <row r="103" spans="1:10">
      <c r="A103" s="68"/>
      <c r="B103" s="68"/>
      <c r="C103" s="21"/>
      <c r="G103" s="8"/>
      <c r="H103" s="8"/>
      <c r="I103" s="8"/>
      <c r="J103" s="21"/>
    </row>
    <row r="104" spans="1:10" ht="15.6">
      <c r="A104" s="23" t="s">
        <v>1</v>
      </c>
      <c r="B104" s="24" t="s">
        <v>9</v>
      </c>
      <c r="C104" s="48"/>
      <c r="G104" s="8"/>
      <c r="H104" s="8"/>
      <c r="I104" s="8"/>
      <c r="J104" s="22"/>
    </row>
    <row r="105" spans="1:10">
      <c r="A105" s="25">
        <f>K7</f>
        <v>0</v>
      </c>
      <c r="B105" s="26">
        <f>D11</f>
        <v>200</v>
      </c>
      <c r="C105" s="27"/>
      <c r="G105" s="8"/>
      <c r="H105" s="8"/>
      <c r="I105" s="8"/>
      <c r="J105" s="8"/>
    </row>
    <row r="106" spans="1:10">
      <c r="A106" s="25">
        <f>IF(A105&lt;$N$7,A105+1,$N$7)</f>
        <v>1</v>
      </c>
      <c r="B106" s="26">
        <f>IF(A106=A105,B105,$E$7*($G$7-B105)*B105)</f>
        <v>248</v>
      </c>
      <c r="C106" s="27"/>
      <c r="G106" s="8"/>
      <c r="H106" s="8"/>
      <c r="I106" s="8"/>
      <c r="J106" s="8"/>
    </row>
    <row r="107" spans="1:10" ht="13.2" customHeight="1">
      <c r="A107" s="25">
        <f t="shared" ref="A107:A170" si="4">IF(A106&lt;$N$7,A106+1,$N$7)</f>
        <v>2</v>
      </c>
      <c r="B107" s="26">
        <f t="shared" ref="B107:B170" si="5">IF(A107=A106,B106,$E$7*($G$7-B106)*B106)</f>
        <v>306.9248</v>
      </c>
      <c r="C107" s="27"/>
      <c r="G107" s="8"/>
      <c r="H107" s="8"/>
      <c r="I107" s="8"/>
      <c r="J107" s="20"/>
    </row>
    <row r="108" spans="1:10">
      <c r="A108" s="25">
        <f t="shared" si="4"/>
        <v>3</v>
      </c>
      <c r="B108" s="26">
        <f t="shared" si="5"/>
        <v>378.94585835724803</v>
      </c>
      <c r="C108" s="27"/>
      <c r="G108" s="8"/>
      <c r="H108" s="8"/>
      <c r="I108" s="8"/>
      <c r="J108" s="21"/>
    </row>
    <row r="109" spans="1:10">
      <c r="A109" s="25">
        <f t="shared" si="4"/>
        <v>4</v>
      </c>
      <c r="B109" s="26">
        <f t="shared" si="5"/>
        <v>466.50232476825443</v>
      </c>
      <c r="C109" s="27"/>
      <c r="G109" s="8"/>
      <c r="H109" s="8"/>
      <c r="I109" s="8"/>
      <c r="J109" s="21"/>
    </row>
    <row r="110" spans="1:10">
      <c r="A110" s="25">
        <f t="shared" si="4"/>
        <v>5</v>
      </c>
      <c r="B110" s="26">
        <f t="shared" si="5"/>
        <v>572.24668500960877</v>
      </c>
      <c r="C110" s="27"/>
      <c r="G110" s="8"/>
      <c r="H110" s="8"/>
      <c r="I110" s="8"/>
      <c r="J110" s="22"/>
    </row>
    <row r="111" spans="1:10">
      <c r="A111" s="25">
        <f t="shared" si="4"/>
        <v>6</v>
      </c>
      <c r="B111" s="26">
        <f t="shared" si="5"/>
        <v>698.93504283678658</v>
      </c>
      <c r="C111" s="27"/>
    </row>
    <row r="112" spans="1:10">
      <c r="A112" s="25">
        <f t="shared" si="4"/>
        <v>7</v>
      </c>
      <c r="B112" s="26">
        <f t="shared" si="5"/>
        <v>849.24329384072018</v>
      </c>
      <c r="C112" s="27"/>
    </row>
    <row r="113" spans="1:3">
      <c r="A113" s="25">
        <f t="shared" si="4"/>
        <v>8</v>
      </c>
      <c r="B113" s="26">
        <f t="shared" si="5"/>
        <v>1025.4934086942285</v>
      </c>
      <c r="C113" s="27"/>
    </row>
    <row r="114" spans="1:3">
      <c r="A114" s="25">
        <f t="shared" si="4"/>
        <v>9</v>
      </c>
      <c r="B114" s="26">
        <f t="shared" si="5"/>
        <v>1229.28492430402</v>
      </c>
      <c r="C114" s="27"/>
    </row>
    <row r="115" spans="1:3">
      <c r="A115" s="25">
        <f t="shared" si="4"/>
        <v>10</v>
      </c>
      <c r="B115" s="26">
        <f t="shared" si="5"/>
        <v>1461.0490841239682</v>
      </c>
      <c r="C115" s="27"/>
    </row>
    <row r="116" spans="1:3">
      <c r="A116" s="25">
        <f>IF(A115&lt;$N$7,A115+1,$N$7)</f>
        <v>11</v>
      </c>
      <c r="B116" s="26">
        <f t="shared" si="5"/>
        <v>1719.5781338439861</v>
      </c>
      <c r="C116" s="27"/>
    </row>
    <row r="117" spans="1:3">
      <c r="A117" s="25">
        <f t="shared" si="4"/>
        <v>12</v>
      </c>
      <c r="B117" s="26">
        <f t="shared" si="5"/>
        <v>2001.6252193852645</v>
      </c>
      <c r="C117" s="27"/>
    </row>
    <row r="118" spans="1:3">
      <c r="A118" s="25">
        <f t="shared" si="4"/>
        <v>13</v>
      </c>
      <c r="B118" s="26">
        <f t="shared" si="5"/>
        <v>2301.7063482876251</v>
      </c>
      <c r="C118" s="27"/>
    </row>
    <row r="119" spans="1:3">
      <c r="A119" s="25">
        <f t="shared" si="4"/>
        <v>14</v>
      </c>
      <c r="B119" s="26">
        <f t="shared" si="5"/>
        <v>2612.2403296721536</v>
      </c>
      <c r="C119" s="27"/>
    </row>
    <row r="120" spans="1:3">
      <c r="A120" s="25">
        <f t="shared" si="4"/>
        <v>15</v>
      </c>
      <c r="B120" s="26">
        <f t="shared" si="5"/>
        <v>2924.1104350919081</v>
      </c>
      <c r="C120" s="27"/>
    </row>
    <row r="121" spans="1:3">
      <c r="A121" s="25">
        <f t="shared" si="4"/>
        <v>16</v>
      </c>
      <c r="B121" s="26">
        <f t="shared" si="5"/>
        <v>3227.6169520342155</v>
      </c>
      <c r="C121" s="27"/>
    </row>
    <row r="122" spans="1:3">
      <c r="A122" s="25">
        <f t="shared" si="4"/>
        <v>17</v>
      </c>
      <c r="B122" s="26">
        <f t="shared" si="5"/>
        <v>3513.6456305898378</v>
      </c>
      <c r="C122" s="27"/>
    </row>
    <row r="123" spans="1:3">
      <c r="A123" s="25">
        <f t="shared" si="4"/>
        <v>18</v>
      </c>
      <c r="B123" s="26">
        <f t="shared" si="5"/>
        <v>3774.7717573691443</v>
      </c>
      <c r="C123" s="27"/>
    </row>
    <row r="124" spans="1:3">
      <c r="A124" s="25">
        <f t="shared" si="4"/>
        <v>19</v>
      </c>
      <c r="B124" s="26">
        <f t="shared" si="5"/>
        <v>4006.0196056998439</v>
      </c>
      <c r="C124" s="27"/>
    </row>
    <row r="125" spans="1:3">
      <c r="A125" s="25">
        <f t="shared" si="4"/>
        <v>20</v>
      </c>
      <c r="B125" s="26">
        <f t="shared" si="5"/>
        <v>4205.1148530622286</v>
      </c>
      <c r="C125" s="27"/>
    </row>
    <row r="126" spans="1:3">
      <c r="A126" s="25">
        <f t="shared" si="4"/>
        <v>21</v>
      </c>
      <c r="B126" s="26">
        <f t="shared" si="5"/>
        <v>4372.2440199555567</v>
      </c>
      <c r="C126" s="27"/>
    </row>
    <row r="127" spans="1:3">
      <c r="A127" s="25">
        <f t="shared" si="4"/>
        <v>22</v>
      </c>
      <c r="B127" s="26">
        <f t="shared" si="5"/>
        <v>4509.4791364425901</v>
      </c>
      <c r="C127" s="27"/>
    </row>
    <row r="128" spans="1:3">
      <c r="A128" s="25">
        <f t="shared" si="4"/>
        <v>23</v>
      </c>
      <c r="B128" s="26">
        <f t="shared" si="5"/>
        <v>4620.0788164526866</v>
      </c>
      <c r="C128" s="27"/>
    </row>
    <row r="129" spans="1:3">
      <c r="A129" s="25">
        <f t="shared" si="4"/>
        <v>24</v>
      </c>
      <c r="B129" s="26">
        <f t="shared" si="5"/>
        <v>4707.8421070541153</v>
      </c>
      <c r="C129" s="27"/>
    </row>
    <row r="130" spans="1:3">
      <c r="A130" s="25">
        <f t="shared" si="4"/>
        <v>25</v>
      </c>
      <c r="B130" s="26">
        <f t="shared" si="5"/>
        <v>4776.6137685700578</v>
      </c>
      <c r="C130" s="27"/>
    </row>
    <row r="131" spans="1:3">
      <c r="A131" s="25">
        <f t="shared" si="4"/>
        <v>26</v>
      </c>
      <c r="B131" s="26">
        <f t="shared" si="5"/>
        <v>4829.9652560079194</v>
      </c>
      <c r="C131" s="27"/>
    </row>
    <row r="132" spans="1:3">
      <c r="A132" s="25">
        <f t="shared" si="4"/>
        <v>27</v>
      </c>
      <c r="B132" s="26">
        <f t="shared" si="5"/>
        <v>4871.0283512977176</v>
      </c>
      <c r="C132" s="27"/>
    </row>
    <row r="133" spans="1:3">
      <c r="A133" s="25">
        <f t="shared" si="4"/>
        <v>28</v>
      </c>
      <c r="B133" s="26">
        <f t="shared" si="5"/>
        <v>4902.4395791648394</v>
      </c>
      <c r="C133" s="27"/>
    </row>
    <row r="134" spans="1:3">
      <c r="A134" s="25">
        <f t="shared" si="4"/>
        <v>29</v>
      </c>
      <c r="B134" s="26">
        <f t="shared" si="5"/>
        <v>4926.353782587953</v>
      </c>
      <c r="C134" s="27"/>
    </row>
    <row r="135" spans="1:3">
      <c r="A135" s="25">
        <f t="shared" si="4"/>
        <v>30</v>
      </c>
      <c r="B135" s="26">
        <f t="shared" si="5"/>
        <v>4944.4941486740099</v>
      </c>
      <c r="C135" s="27"/>
    </row>
    <row r="136" spans="1:3">
      <c r="A136" s="25">
        <f t="shared" si="4"/>
        <v>31</v>
      </c>
      <c r="B136" s="26">
        <f t="shared" si="5"/>
        <v>4958.2165665289367</v>
      </c>
      <c r="C136" s="27"/>
    </row>
    <row r="137" spans="1:3">
      <c r="A137" s="25">
        <f t="shared" si="4"/>
        <v>32</v>
      </c>
      <c r="B137" s="26">
        <f t="shared" si="5"/>
        <v>4968.5751321310709</v>
      </c>
      <c r="C137" s="27"/>
    </row>
    <row r="138" spans="1:3">
      <c r="A138" s="25">
        <f t="shared" si="4"/>
        <v>33</v>
      </c>
      <c r="B138" s="26">
        <f t="shared" si="5"/>
        <v>4976.3819729822744</v>
      </c>
      <c r="C138" s="27"/>
    </row>
    <row r="139" spans="1:3">
      <c r="A139" s="25">
        <f t="shared" si="4"/>
        <v>34</v>
      </c>
      <c r="B139" s="26">
        <f t="shared" si="5"/>
        <v>4982.2585891766958</v>
      </c>
      <c r="C139" s="27"/>
    </row>
    <row r="140" spans="1:3">
      <c r="A140" s="25">
        <f t="shared" si="4"/>
        <v>35</v>
      </c>
      <c r="B140" s="26">
        <f t="shared" si="5"/>
        <v>4986.6782039996233</v>
      </c>
      <c r="C140" s="27"/>
    </row>
    <row r="141" spans="1:3">
      <c r="A141" s="25">
        <f t="shared" si="4"/>
        <v>36</v>
      </c>
      <c r="B141" s="26">
        <f t="shared" si="5"/>
        <v>4989.9997794872834</v>
      </c>
      <c r="C141" s="27"/>
    </row>
    <row r="142" spans="1:3">
      <c r="A142" s="25">
        <f t="shared" si="4"/>
        <v>37</v>
      </c>
      <c r="B142" s="26">
        <f t="shared" si="5"/>
        <v>4992.4948343949482</v>
      </c>
      <c r="C142" s="27"/>
    </row>
    <row r="143" spans="1:3">
      <c r="A143" s="25">
        <f t="shared" si="4"/>
        <v>38</v>
      </c>
      <c r="B143" s="26">
        <f t="shared" si="5"/>
        <v>4994.3683094206735</v>
      </c>
      <c r="C143" s="27"/>
    </row>
    <row r="144" spans="1:3">
      <c r="A144" s="25">
        <f t="shared" si="4"/>
        <v>38</v>
      </c>
      <c r="B144" s="26">
        <f t="shared" si="5"/>
        <v>4994.3683094206735</v>
      </c>
      <c r="C144" s="27"/>
    </row>
    <row r="145" spans="1:3">
      <c r="A145" s="25">
        <f t="shared" si="4"/>
        <v>38</v>
      </c>
      <c r="B145" s="26">
        <f t="shared" si="5"/>
        <v>4994.3683094206735</v>
      </c>
      <c r="C145" s="27"/>
    </row>
    <row r="146" spans="1:3">
      <c r="A146" s="25">
        <f t="shared" si="4"/>
        <v>38</v>
      </c>
      <c r="B146" s="26">
        <f t="shared" si="5"/>
        <v>4994.3683094206735</v>
      </c>
      <c r="C146" s="27"/>
    </row>
    <row r="147" spans="1:3">
      <c r="A147" s="25">
        <f t="shared" si="4"/>
        <v>38</v>
      </c>
      <c r="B147" s="26">
        <f t="shared" si="5"/>
        <v>4994.3683094206735</v>
      </c>
      <c r="C147" s="27"/>
    </row>
    <row r="148" spans="1:3">
      <c r="A148" s="25">
        <f t="shared" si="4"/>
        <v>38</v>
      </c>
      <c r="B148" s="26">
        <f t="shared" si="5"/>
        <v>4994.3683094206735</v>
      </c>
      <c r="C148" s="27"/>
    </row>
    <row r="149" spans="1:3">
      <c r="A149" s="25">
        <f t="shared" si="4"/>
        <v>38</v>
      </c>
      <c r="B149" s="26">
        <f t="shared" si="5"/>
        <v>4994.3683094206735</v>
      </c>
      <c r="C149" s="27"/>
    </row>
    <row r="150" spans="1:3">
      <c r="A150" s="25">
        <f t="shared" si="4"/>
        <v>38</v>
      </c>
      <c r="B150" s="26">
        <f t="shared" si="5"/>
        <v>4994.3683094206735</v>
      </c>
      <c r="C150" s="27"/>
    </row>
    <row r="151" spans="1:3">
      <c r="A151" s="25">
        <f t="shared" si="4"/>
        <v>38</v>
      </c>
      <c r="B151" s="26">
        <f t="shared" si="5"/>
        <v>4994.3683094206735</v>
      </c>
      <c r="C151" s="27"/>
    </row>
    <row r="152" spans="1:3">
      <c r="A152" s="25">
        <f t="shared" si="4"/>
        <v>38</v>
      </c>
      <c r="B152" s="26">
        <f t="shared" si="5"/>
        <v>4994.3683094206735</v>
      </c>
      <c r="C152" s="27"/>
    </row>
    <row r="153" spans="1:3">
      <c r="A153" s="25">
        <f t="shared" si="4"/>
        <v>38</v>
      </c>
      <c r="B153" s="26">
        <f t="shared" si="5"/>
        <v>4994.3683094206735</v>
      </c>
      <c r="C153" s="27"/>
    </row>
    <row r="154" spans="1:3">
      <c r="A154" s="25">
        <f t="shared" si="4"/>
        <v>38</v>
      </c>
      <c r="B154" s="26">
        <f t="shared" si="5"/>
        <v>4994.3683094206735</v>
      </c>
      <c r="C154" s="27"/>
    </row>
    <row r="155" spans="1:3">
      <c r="A155" s="25">
        <f t="shared" si="4"/>
        <v>38</v>
      </c>
      <c r="B155" s="26">
        <f t="shared" si="5"/>
        <v>4994.3683094206735</v>
      </c>
      <c r="C155" s="27"/>
    </row>
    <row r="156" spans="1:3">
      <c r="A156" s="25">
        <f t="shared" si="4"/>
        <v>38</v>
      </c>
      <c r="B156" s="26">
        <f t="shared" si="5"/>
        <v>4994.3683094206735</v>
      </c>
      <c r="C156" s="27"/>
    </row>
    <row r="157" spans="1:3">
      <c r="A157" s="25">
        <f t="shared" si="4"/>
        <v>38</v>
      </c>
      <c r="B157" s="26">
        <f t="shared" si="5"/>
        <v>4994.3683094206735</v>
      </c>
      <c r="C157" s="27"/>
    </row>
    <row r="158" spans="1:3">
      <c r="A158" s="25">
        <f t="shared" si="4"/>
        <v>38</v>
      </c>
      <c r="B158" s="26">
        <f t="shared" si="5"/>
        <v>4994.3683094206735</v>
      </c>
      <c r="C158" s="27"/>
    </row>
    <row r="159" spans="1:3">
      <c r="A159" s="25">
        <f t="shared" si="4"/>
        <v>38</v>
      </c>
      <c r="B159" s="26">
        <f t="shared" si="5"/>
        <v>4994.3683094206735</v>
      </c>
      <c r="C159" s="27"/>
    </row>
    <row r="160" spans="1:3">
      <c r="A160" s="25">
        <f t="shared" si="4"/>
        <v>38</v>
      </c>
      <c r="B160" s="26">
        <f t="shared" si="5"/>
        <v>4994.3683094206735</v>
      </c>
      <c r="C160" s="27"/>
    </row>
    <row r="161" spans="1:3">
      <c r="A161" s="25">
        <f t="shared" si="4"/>
        <v>38</v>
      </c>
      <c r="B161" s="26">
        <f t="shared" si="5"/>
        <v>4994.3683094206735</v>
      </c>
      <c r="C161" s="27"/>
    </row>
    <row r="162" spans="1:3">
      <c r="A162" s="25">
        <f t="shared" si="4"/>
        <v>38</v>
      </c>
      <c r="B162" s="26">
        <f t="shared" si="5"/>
        <v>4994.3683094206735</v>
      </c>
      <c r="C162" s="27"/>
    </row>
    <row r="163" spans="1:3">
      <c r="A163" s="25">
        <f t="shared" si="4"/>
        <v>38</v>
      </c>
      <c r="B163" s="26">
        <f t="shared" si="5"/>
        <v>4994.3683094206735</v>
      </c>
      <c r="C163" s="27"/>
    </row>
    <row r="164" spans="1:3">
      <c r="A164" s="25">
        <f t="shared" si="4"/>
        <v>38</v>
      </c>
      <c r="B164" s="26">
        <f t="shared" si="5"/>
        <v>4994.3683094206735</v>
      </c>
      <c r="C164" s="27"/>
    </row>
    <row r="165" spans="1:3">
      <c r="A165" s="25">
        <f t="shared" si="4"/>
        <v>38</v>
      </c>
      <c r="B165" s="26">
        <f t="shared" si="5"/>
        <v>4994.3683094206735</v>
      </c>
      <c r="C165" s="27"/>
    </row>
    <row r="166" spans="1:3">
      <c r="A166" s="25">
        <f t="shared" si="4"/>
        <v>38</v>
      </c>
      <c r="B166" s="26">
        <f t="shared" si="5"/>
        <v>4994.3683094206735</v>
      </c>
      <c r="C166" s="27"/>
    </row>
    <row r="167" spans="1:3">
      <c r="A167" s="25">
        <f t="shared" si="4"/>
        <v>38</v>
      </c>
      <c r="B167" s="26">
        <f t="shared" si="5"/>
        <v>4994.3683094206735</v>
      </c>
      <c r="C167" s="27"/>
    </row>
    <row r="168" spans="1:3">
      <c r="A168" s="25">
        <f t="shared" si="4"/>
        <v>38</v>
      </c>
      <c r="B168" s="26">
        <f t="shared" si="5"/>
        <v>4994.3683094206735</v>
      </c>
      <c r="C168" s="27"/>
    </row>
    <row r="169" spans="1:3">
      <c r="A169" s="25">
        <f t="shared" si="4"/>
        <v>38</v>
      </c>
      <c r="B169" s="26">
        <f t="shared" si="5"/>
        <v>4994.3683094206735</v>
      </c>
      <c r="C169" s="27"/>
    </row>
    <row r="170" spans="1:3">
      <c r="A170" s="25">
        <f t="shared" si="4"/>
        <v>38</v>
      </c>
      <c r="B170" s="26">
        <f t="shared" si="5"/>
        <v>4994.3683094206735</v>
      </c>
      <c r="C170" s="27"/>
    </row>
    <row r="171" spans="1:3">
      <c r="A171" s="25">
        <f t="shared" ref="A171:A180" si="6">IF(A170&lt;$N$7,A170+1,$N$7)</f>
        <v>38</v>
      </c>
      <c r="B171" s="26">
        <f t="shared" ref="B171:B180" si="7">IF(A171=A170,B170,$E$7*($G$7-B170)*B170)</f>
        <v>4994.3683094206735</v>
      </c>
      <c r="C171" s="27"/>
    </row>
    <row r="172" spans="1:3">
      <c r="A172" s="25">
        <f t="shared" si="6"/>
        <v>38</v>
      </c>
      <c r="B172" s="26">
        <f t="shared" si="7"/>
        <v>4994.3683094206735</v>
      </c>
      <c r="C172" s="27"/>
    </row>
    <row r="173" spans="1:3">
      <c r="A173" s="25">
        <f t="shared" si="6"/>
        <v>38</v>
      </c>
      <c r="B173" s="26">
        <f t="shared" si="7"/>
        <v>4994.3683094206735</v>
      </c>
      <c r="C173" s="27"/>
    </row>
    <row r="174" spans="1:3">
      <c r="A174" s="25">
        <f t="shared" si="6"/>
        <v>38</v>
      </c>
      <c r="B174" s="26">
        <f t="shared" si="7"/>
        <v>4994.3683094206735</v>
      </c>
      <c r="C174" s="27"/>
    </row>
    <row r="175" spans="1:3">
      <c r="A175" s="25">
        <f t="shared" si="6"/>
        <v>38</v>
      </c>
      <c r="B175" s="26">
        <f t="shared" si="7"/>
        <v>4994.3683094206735</v>
      </c>
      <c r="C175" s="27"/>
    </row>
    <row r="176" spans="1:3">
      <c r="A176" s="25">
        <f t="shared" si="6"/>
        <v>38</v>
      </c>
      <c r="B176" s="26">
        <f t="shared" si="7"/>
        <v>4994.3683094206735</v>
      </c>
      <c r="C176" s="27"/>
    </row>
    <row r="177" spans="1:4">
      <c r="A177" s="25">
        <f t="shared" si="6"/>
        <v>38</v>
      </c>
      <c r="B177" s="26">
        <f t="shared" si="7"/>
        <v>4994.3683094206735</v>
      </c>
      <c r="C177" s="27"/>
    </row>
    <row r="178" spans="1:4">
      <c r="A178" s="25">
        <f t="shared" si="6"/>
        <v>38</v>
      </c>
      <c r="B178" s="26">
        <f t="shared" si="7"/>
        <v>4994.3683094206735</v>
      </c>
      <c r="C178" s="27"/>
    </row>
    <row r="179" spans="1:4">
      <c r="A179" s="25">
        <f t="shared" si="6"/>
        <v>38</v>
      </c>
      <c r="B179" s="26">
        <f t="shared" si="7"/>
        <v>4994.3683094206735</v>
      </c>
      <c r="C179" s="27"/>
    </row>
    <row r="180" spans="1:4">
      <c r="A180" s="25">
        <f t="shared" si="6"/>
        <v>38</v>
      </c>
      <c r="B180" s="26">
        <f t="shared" si="7"/>
        <v>4994.3683094206735</v>
      </c>
      <c r="C180" s="27"/>
    </row>
    <row r="181" spans="1:4">
      <c r="A181" s="8"/>
      <c r="B181" s="27"/>
      <c r="C181" s="27"/>
      <c r="D181" s="8"/>
    </row>
    <row r="182" spans="1:4">
      <c r="A182" s="8"/>
      <c r="B182" s="27"/>
      <c r="C182" s="27"/>
      <c r="D182" s="8"/>
    </row>
    <row r="183" spans="1:4">
      <c r="A183" s="8"/>
      <c r="B183" s="27"/>
      <c r="C183" s="27"/>
      <c r="D183" s="8"/>
    </row>
    <row r="184" spans="1:4">
      <c r="A184" s="8"/>
      <c r="B184" s="27"/>
      <c r="C184" s="27"/>
      <c r="D184" s="8"/>
    </row>
    <row r="185" spans="1:4">
      <c r="A185" s="8"/>
      <c r="B185" s="27"/>
      <c r="C185" s="27"/>
      <c r="D185" s="8"/>
    </row>
    <row r="186" spans="1:4">
      <c r="A186" s="8"/>
      <c r="B186" s="27"/>
      <c r="C186" s="27"/>
      <c r="D186" s="8"/>
    </row>
    <row r="187" spans="1:4">
      <c r="A187" s="8"/>
      <c r="B187" s="27"/>
      <c r="C187" s="27"/>
      <c r="D187" s="8"/>
    </row>
    <row r="188" spans="1:4">
      <c r="A188" s="8"/>
      <c r="B188" s="27"/>
      <c r="C188" s="27"/>
      <c r="D188" s="8"/>
    </row>
    <row r="189" spans="1:4">
      <c r="A189" s="8"/>
      <c r="B189" s="27"/>
      <c r="C189" s="27"/>
      <c r="D189" s="8"/>
    </row>
    <row r="190" spans="1:4">
      <c r="A190" s="8"/>
      <c r="B190" s="27"/>
      <c r="C190" s="27"/>
      <c r="D190" s="8"/>
    </row>
    <row r="191" spans="1:4">
      <c r="A191" s="8"/>
      <c r="B191" s="27"/>
      <c r="C191" s="27"/>
      <c r="D191" s="8"/>
    </row>
    <row r="192" spans="1:4">
      <c r="A192" s="8"/>
      <c r="B192" s="27"/>
      <c r="C192" s="27"/>
      <c r="D192" s="8"/>
    </row>
    <row r="193" spans="1:4">
      <c r="A193" s="8"/>
      <c r="B193" s="27"/>
      <c r="C193" s="27"/>
      <c r="D193" s="8"/>
    </row>
    <row r="194" spans="1:4">
      <c r="A194" s="8"/>
      <c r="B194" s="27"/>
      <c r="C194" s="27"/>
      <c r="D194" s="8"/>
    </row>
    <row r="195" spans="1:4">
      <c r="A195" s="8"/>
      <c r="B195" s="27"/>
      <c r="C195" s="27"/>
      <c r="D195" s="8"/>
    </row>
    <row r="196" spans="1:4">
      <c r="A196" s="8"/>
      <c r="B196" s="27"/>
      <c r="C196" s="27"/>
      <c r="D196" s="8"/>
    </row>
    <row r="197" spans="1:4">
      <c r="A197" s="8"/>
      <c r="B197" s="27"/>
      <c r="C197" s="27"/>
      <c r="D197" s="8"/>
    </row>
    <row r="198" spans="1:4">
      <c r="A198" s="8"/>
      <c r="B198" s="27"/>
      <c r="C198" s="27"/>
      <c r="D198" s="8"/>
    </row>
    <row r="199" spans="1:4">
      <c r="A199" s="8"/>
      <c r="B199" s="27"/>
      <c r="C199" s="27"/>
      <c r="D199" s="8"/>
    </row>
    <row r="200" spans="1:4">
      <c r="A200" s="8"/>
      <c r="B200" s="27"/>
      <c r="C200" s="27"/>
      <c r="D200" s="8"/>
    </row>
    <row r="201" spans="1:4">
      <c r="A201" s="8"/>
      <c r="B201" s="27"/>
      <c r="C201" s="27"/>
      <c r="D201" s="8"/>
    </row>
    <row r="202" spans="1:4">
      <c r="A202" s="8"/>
      <c r="B202" s="27"/>
      <c r="C202" s="27"/>
      <c r="D202" s="8"/>
    </row>
    <row r="203" spans="1:4">
      <c r="A203" s="8"/>
      <c r="B203" s="27"/>
      <c r="C203" s="27"/>
      <c r="D203" s="8"/>
    </row>
    <row r="204" spans="1:4">
      <c r="A204" s="8"/>
      <c r="B204" s="27"/>
      <c r="C204" s="27"/>
      <c r="D204" s="8"/>
    </row>
    <row r="205" spans="1:4">
      <c r="A205" s="8"/>
      <c r="B205" s="27"/>
      <c r="C205" s="27"/>
      <c r="D205" s="8"/>
    </row>
    <row r="206" spans="1:4">
      <c r="A206" s="8"/>
      <c r="B206" s="27"/>
      <c r="C206" s="27"/>
      <c r="D206" s="8"/>
    </row>
    <row r="207" spans="1:4">
      <c r="A207" s="8"/>
      <c r="B207" s="27"/>
      <c r="C207" s="27"/>
      <c r="D207" s="8"/>
    </row>
    <row r="208" spans="1:4">
      <c r="A208" s="8"/>
      <c r="B208" s="27"/>
      <c r="C208" s="27"/>
      <c r="D208" s="8"/>
    </row>
    <row r="209" spans="1:4">
      <c r="A209" s="8"/>
      <c r="B209" s="27"/>
      <c r="C209" s="27"/>
      <c r="D209" s="8"/>
    </row>
    <row r="210" spans="1:4">
      <c r="A210" s="8"/>
      <c r="B210" s="27"/>
      <c r="C210" s="27"/>
      <c r="D210" s="8"/>
    </row>
    <row r="211" spans="1:4">
      <c r="A211" s="8"/>
      <c r="B211" s="27"/>
      <c r="C211" s="27"/>
      <c r="D211" s="8"/>
    </row>
    <row r="212" spans="1:4">
      <c r="A212" s="8"/>
      <c r="B212" s="27"/>
      <c r="C212" s="27"/>
      <c r="D212" s="8"/>
    </row>
    <row r="213" spans="1:4">
      <c r="A213" s="8"/>
      <c r="B213" s="27"/>
      <c r="C213" s="27"/>
      <c r="D213" s="8"/>
    </row>
    <row r="214" spans="1:4">
      <c r="A214" s="8"/>
      <c r="B214" s="27"/>
      <c r="C214" s="27"/>
      <c r="D214" s="8"/>
    </row>
    <row r="215" spans="1:4">
      <c r="A215" s="8"/>
      <c r="B215" s="27"/>
      <c r="C215" s="27"/>
      <c r="D215" s="8"/>
    </row>
    <row r="216" spans="1:4">
      <c r="A216" s="8"/>
      <c r="B216" s="27"/>
      <c r="C216" s="27"/>
      <c r="D216" s="8"/>
    </row>
    <row r="217" spans="1:4">
      <c r="A217" s="8"/>
      <c r="B217" s="27"/>
      <c r="C217" s="27"/>
      <c r="D217" s="8"/>
    </row>
    <row r="218" spans="1:4">
      <c r="A218" s="8"/>
      <c r="B218" s="27"/>
      <c r="C218" s="27"/>
      <c r="D218" s="8"/>
    </row>
    <row r="219" spans="1:4">
      <c r="A219" s="8"/>
      <c r="B219" s="27"/>
      <c r="C219" s="27"/>
      <c r="D219" s="8"/>
    </row>
    <row r="220" spans="1:4">
      <c r="A220" s="8"/>
      <c r="B220" s="27"/>
      <c r="C220" s="27"/>
      <c r="D220" s="8"/>
    </row>
    <row r="221" spans="1:4">
      <c r="A221" s="8"/>
      <c r="B221" s="27"/>
      <c r="C221" s="27"/>
      <c r="D221" s="8"/>
    </row>
    <row r="222" spans="1:4">
      <c r="A222" s="8"/>
      <c r="B222" s="27"/>
      <c r="C222" s="27"/>
      <c r="D222" s="8"/>
    </row>
    <row r="223" spans="1:4">
      <c r="A223" s="8"/>
      <c r="B223" s="27"/>
      <c r="C223" s="27"/>
      <c r="D223" s="8"/>
    </row>
    <row r="224" spans="1:4">
      <c r="A224" s="8"/>
      <c r="B224" s="27"/>
      <c r="C224" s="27"/>
      <c r="D224" s="8"/>
    </row>
    <row r="225" spans="1:4">
      <c r="A225" s="8"/>
      <c r="B225" s="27"/>
      <c r="C225" s="27"/>
      <c r="D225" s="8"/>
    </row>
    <row r="226" spans="1:4">
      <c r="A226" s="8"/>
      <c r="B226" s="27"/>
      <c r="C226" s="27"/>
      <c r="D226" s="8"/>
    </row>
    <row r="227" spans="1:4">
      <c r="A227" s="8"/>
      <c r="B227" s="27"/>
      <c r="C227" s="27"/>
      <c r="D227" s="8"/>
    </row>
    <row r="228" spans="1:4">
      <c r="A228" s="8"/>
      <c r="B228" s="27"/>
      <c r="C228" s="27"/>
      <c r="D228" s="8"/>
    </row>
    <row r="229" spans="1:4">
      <c r="A229" s="8"/>
      <c r="B229" s="27"/>
      <c r="C229" s="27"/>
      <c r="D229" s="8"/>
    </row>
    <row r="230" spans="1:4">
      <c r="A230" s="8"/>
      <c r="B230" s="27"/>
      <c r="C230" s="27"/>
      <c r="D230" s="8"/>
    </row>
    <row r="231" spans="1:4">
      <c r="A231" s="8"/>
      <c r="B231" s="27"/>
      <c r="C231" s="27"/>
      <c r="D231" s="8"/>
    </row>
    <row r="232" spans="1:4">
      <c r="A232" s="8"/>
      <c r="B232" s="27"/>
      <c r="C232" s="27"/>
      <c r="D232" s="8"/>
    </row>
    <row r="233" spans="1:4">
      <c r="A233" s="8"/>
      <c r="B233" s="27"/>
      <c r="C233" s="27"/>
      <c r="D233" s="8"/>
    </row>
    <row r="234" spans="1:4">
      <c r="A234" s="8"/>
      <c r="B234" s="27"/>
      <c r="C234" s="27"/>
      <c r="D234" s="8"/>
    </row>
    <row r="235" spans="1:4">
      <c r="A235" s="8"/>
      <c r="B235" s="27"/>
      <c r="C235" s="27"/>
      <c r="D235" s="8"/>
    </row>
    <row r="236" spans="1:4">
      <c r="A236" s="8"/>
      <c r="B236" s="27"/>
      <c r="C236" s="27"/>
      <c r="D236" s="8"/>
    </row>
    <row r="237" spans="1:4">
      <c r="A237" s="8"/>
      <c r="B237" s="27"/>
      <c r="C237" s="27"/>
      <c r="D237" s="8"/>
    </row>
    <row r="238" spans="1:4">
      <c r="A238" s="8"/>
      <c r="B238" s="27"/>
      <c r="C238" s="27"/>
      <c r="D238" s="8"/>
    </row>
    <row r="239" spans="1:4">
      <c r="A239" s="8"/>
      <c r="B239" s="27"/>
      <c r="C239" s="27"/>
      <c r="D239" s="8"/>
    </row>
    <row r="240" spans="1:4">
      <c r="A240" s="8"/>
      <c r="B240" s="27"/>
      <c r="C240" s="27"/>
      <c r="D240" s="8"/>
    </row>
    <row r="241" spans="1:4">
      <c r="A241" s="8"/>
      <c r="B241" s="27"/>
      <c r="C241" s="27"/>
      <c r="D241" s="8"/>
    </row>
    <row r="242" spans="1:4">
      <c r="A242" s="8"/>
      <c r="B242" s="27"/>
      <c r="C242" s="27"/>
      <c r="D242" s="8"/>
    </row>
    <row r="243" spans="1:4">
      <c r="A243" s="8"/>
      <c r="B243" s="27"/>
      <c r="C243" s="27"/>
      <c r="D243" s="8"/>
    </row>
    <row r="244" spans="1:4">
      <c r="A244" s="8"/>
      <c r="B244" s="27"/>
      <c r="C244" s="27"/>
      <c r="D244" s="8"/>
    </row>
    <row r="245" spans="1:4">
      <c r="A245" s="8"/>
      <c r="B245" s="27"/>
      <c r="C245" s="27"/>
      <c r="D245" s="8"/>
    </row>
    <row r="246" spans="1:4">
      <c r="A246" s="8"/>
      <c r="B246" s="27"/>
      <c r="C246" s="27"/>
      <c r="D246" s="8"/>
    </row>
    <row r="247" spans="1:4">
      <c r="A247" s="8"/>
      <c r="B247" s="27"/>
      <c r="C247" s="27"/>
      <c r="D247" s="8"/>
    </row>
    <row r="248" spans="1:4">
      <c r="A248" s="8"/>
      <c r="B248" s="27"/>
      <c r="C248" s="27"/>
      <c r="D248" s="8"/>
    </row>
    <row r="249" spans="1:4">
      <c r="A249" s="8"/>
      <c r="B249" s="27"/>
      <c r="C249" s="27"/>
      <c r="D249" s="8"/>
    </row>
    <row r="250" spans="1:4">
      <c r="A250" s="8"/>
      <c r="B250" s="27"/>
      <c r="C250" s="27"/>
      <c r="D250" s="8"/>
    </row>
    <row r="251" spans="1:4">
      <c r="A251" s="8"/>
      <c r="B251" s="27"/>
      <c r="C251" s="27"/>
      <c r="D251" s="8"/>
    </row>
    <row r="252" spans="1:4">
      <c r="A252" s="8"/>
      <c r="B252" s="27"/>
      <c r="C252" s="27"/>
      <c r="D252" s="8"/>
    </row>
    <row r="253" spans="1:4">
      <c r="A253" s="8"/>
      <c r="B253" s="27"/>
      <c r="C253" s="27"/>
      <c r="D253" s="8"/>
    </row>
    <row r="254" spans="1:4">
      <c r="A254" s="8"/>
      <c r="B254" s="27"/>
      <c r="C254" s="27"/>
      <c r="D254" s="8"/>
    </row>
    <row r="255" spans="1:4">
      <c r="A255" s="8"/>
      <c r="B255" s="27"/>
      <c r="C255" s="27"/>
      <c r="D255" s="8"/>
    </row>
    <row r="256" spans="1:4">
      <c r="A256" s="8"/>
      <c r="B256" s="27"/>
      <c r="C256" s="27"/>
      <c r="D256" s="8"/>
    </row>
    <row r="257" spans="1:4">
      <c r="A257" s="8"/>
      <c r="B257" s="27"/>
      <c r="C257" s="27"/>
      <c r="D257" s="8"/>
    </row>
    <row r="258" spans="1:4">
      <c r="A258" s="8"/>
      <c r="B258" s="27"/>
      <c r="C258" s="27"/>
      <c r="D258" s="8"/>
    </row>
    <row r="259" spans="1:4">
      <c r="A259" s="8"/>
      <c r="B259" s="27"/>
      <c r="C259" s="27"/>
      <c r="D259" s="8"/>
    </row>
    <row r="260" spans="1:4">
      <c r="A260" s="8"/>
      <c r="B260" s="27"/>
      <c r="C260" s="27"/>
      <c r="D260" s="8"/>
    </row>
    <row r="261" spans="1:4">
      <c r="A261" s="8"/>
      <c r="B261" s="27"/>
      <c r="C261" s="27"/>
      <c r="D261" s="8"/>
    </row>
    <row r="262" spans="1:4">
      <c r="A262" s="8"/>
      <c r="B262" s="27"/>
      <c r="C262" s="27"/>
      <c r="D262" s="8"/>
    </row>
    <row r="263" spans="1:4">
      <c r="A263" s="8"/>
      <c r="B263" s="27"/>
      <c r="C263" s="27"/>
      <c r="D263" s="8"/>
    </row>
    <row r="264" spans="1:4">
      <c r="A264" s="8"/>
      <c r="B264" s="27"/>
      <c r="C264" s="27"/>
      <c r="D264" s="8"/>
    </row>
    <row r="265" spans="1:4">
      <c r="A265" s="8"/>
      <c r="B265" s="27"/>
      <c r="C265" s="27"/>
      <c r="D265" s="8"/>
    </row>
    <row r="266" spans="1:4">
      <c r="A266" s="8"/>
      <c r="B266" s="27"/>
      <c r="C266" s="27"/>
      <c r="D266" s="8"/>
    </row>
    <row r="267" spans="1:4">
      <c r="A267" s="8"/>
      <c r="B267" s="27"/>
      <c r="C267" s="27"/>
      <c r="D267" s="8"/>
    </row>
    <row r="268" spans="1:4">
      <c r="A268" s="8"/>
      <c r="B268" s="27"/>
      <c r="C268" s="27"/>
      <c r="D268" s="8"/>
    </row>
    <row r="269" spans="1:4">
      <c r="A269" s="8"/>
      <c r="B269" s="27"/>
      <c r="C269" s="27"/>
      <c r="D269" s="8"/>
    </row>
  </sheetData>
  <mergeCells count="7">
    <mergeCell ref="A101:B103"/>
    <mergeCell ref="B2:B3"/>
    <mergeCell ref="B5:D5"/>
    <mergeCell ref="J1:N2"/>
    <mergeCell ref="M14:N14"/>
    <mergeCell ref="J3:N3"/>
    <mergeCell ref="A7:C7"/>
  </mergeCells>
  <phoneticPr fontId="2" type="noConversion"/>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0"/>
  <sheetViews>
    <sheetView showGridLines="0" zoomScaleNormal="100" workbookViewId="0">
      <selection activeCell="B2" sqref="B2:B3"/>
    </sheetView>
  </sheetViews>
  <sheetFormatPr defaultRowHeight="13.2"/>
  <cols>
    <col min="1" max="1" width="6.33203125" customWidth="1"/>
    <col min="6" max="6" width="2" style="9" customWidth="1"/>
    <col min="10" max="10" width="12" customWidth="1"/>
    <col min="11" max="11" width="12.33203125" customWidth="1"/>
    <col min="12" max="12" width="7.33203125" customWidth="1"/>
    <col min="13" max="13" width="9.77734375" customWidth="1"/>
    <col min="14" max="14" width="13.6640625" customWidth="1"/>
  </cols>
  <sheetData>
    <row r="1" spans="2:14" ht="12" customHeight="1">
      <c r="J1" s="71" t="s">
        <v>16</v>
      </c>
      <c r="K1" s="72"/>
      <c r="L1" s="72"/>
      <c r="M1" s="72"/>
      <c r="N1" s="72"/>
    </row>
    <row r="2" spans="2:14" ht="18.600000000000001" customHeight="1">
      <c r="B2" s="69"/>
      <c r="J2" s="72"/>
      <c r="K2" s="72"/>
      <c r="L2" s="72"/>
      <c r="M2" s="72"/>
      <c r="N2" s="72"/>
    </row>
    <row r="3" spans="2:14" ht="19.8" customHeight="1">
      <c r="B3" s="69"/>
      <c r="J3" s="74" t="s">
        <v>15</v>
      </c>
      <c r="K3" s="74"/>
      <c r="L3" s="74"/>
      <c r="M3" s="74"/>
      <c r="N3" s="74"/>
    </row>
    <row r="4" spans="2:14">
      <c r="B4" s="70" t="s">
        <v>0</v>
      </c>
      <c r="C4" s="70"/>
      <c r="D4" s="70"/>
      <c r="E4" s="1">
        <v>267</v>
      </c>
      <c r="F4" s="4"/>
      <c r="G4" s="8"/>
      <c r="H4" s="8"/>
      <c r="I4" s="8"/>
      <c r="J4" s="15"/>
      <c r="K4" s="15"/>
      <c r="L4" s="15"/>
      <c r="M4" s="16"/>
      <c r="N4" s="16"/>
    </row>
    <row r="5" spans="2:14" s="4" customFormat="1">
      <c r="B5" s="45"/>
      <c r="C5" s="45"/>
      <c r="D5" s="45"/>
      <c r="J5" s="46"/>
      <c r="K5" s="46"/>
      <c r="L5" s="46"/>
      <c r="M5" s="47"/>
      <c r="N5" s="47"/>
    </row>
    <row r="6" spans="2:14" ht="21">
      <c r="B6" s="8" t="s">
        <v>2</v>
      </c>
      <c r="C6" s="8"/>
      <c r="D6" s="43" t="s">
        <v>14</v>
      </c>
      <c r="E6" s="1">
        <v>1E-4</v>
      </c>
      <c r="F6" s="34" t="s">
        <v>17</v>
      </c>
      <c r="G6" s="1">
        <v>15400</v>
      </c>
      <c r="H6" s="44" t="s">
        <v>18</v>
      </c>
      <c r="I6" s="32"/>
      <c r="J6" s="17" t="s">
        <v>6</v>
      </c>
      <c r="K6" s="18">
        <v>5</v>
      </c>
      <c r="M6" s="17" t="s">
        <v>7</v>
      </c>
      <c r="N6" s="18">
        <v>25</v>
      </c>
    </row>
    <row r="7" spans="2:14" ht="21">
      <c r="B7" s="8"/>
      <c r="C7" s="8"/>
      <c r="D7" s="40"/>
      <c r="E7" s="4"/>
      <c r="F7" s="42"/>
      <c r="G7" s="4"/>
      <c r="H7" s="4"/>
      <c r="I7" s="4"/>
    </row>
    <row r="8" spans="2:14">
      <c r="J8" s="31" t="s">
        <v>12</v>
      </c>
      <c r="K8" s="14">
        <f>D185</f>
        <v>205.96904295885457</v>
      </c>
      <c r="M8" s="49"/>
      <c r="N8" s="4"/>
    </row>
    <row r="9" spans="2:14" ht="21.6" customHeight="1">
      <c r="B9" s="68" t="s">
        <v>3</v>
      </c>
      <c r="C9" s="68" t="s">
        <v>5</v>
      </c>
      <c r="D9" s="68" t="s">
        <v>4</v>
      </c>
      <c r="E9" s="79"/>
    </row>
    <row r="10" spans="2:14" ht="19.2" customHeight="1">
      <c r="B10" s="77"/>
      <c r="C10" s="77"/>
      <c r="D10" s="78"/>
      <c r="E10" s="80"/>
      <c r="F10" s="10"/>
      <c r="M10" s="2"/>
      <c r="N10" s="2"/>
    </row>
    <row r="11" spans="2:14" ht="12.75" customHeight="1">
      <c r="B11" s="19">
        <f>K6</f>
        <v>5</v>
      </c>
      <c r="C11" s="1">
        <v>267</v>
      </c>
      <c r="D11" s="14">
        <f>IF(B11="","",$E$4)</f>
        <v>267</v>
      </c>
      <c r="E11" s="4"/>
      <c r="F11" s="4"/>
      <c r="M11" s="1"/>
      <c r="N11" s="1"/>
    </row>
    <row r="12" spans="2:14">
      <c r="B12" s="19">
        <f>IF(B11&lt;$N$6,B11+1,"")</f>
        <v>6</v>
      </c>
      <c r="C12" s="1">
        <v>443</v>
      </c>
      <c r="D12" s="14">
        <f>IF(B12="","",$E$6*($G$6-D11)*D11)</f>
        <v>404.05110000000002</v>
      </c>
      <c r="E12" s="4"/>
      <c r="F12" s="4"/>
    </row>
    <row r="13" spans="2:14">
      <c r="B13" s="19">
        <f t="shared" ref="B13:B76" si="0">IF(B12&lt;$N$6,B12+1,"")</f>
        <v>7</v>
      </c>
      <c r="C13" s="1">
        <v>658</v>
      </c>
      <c r="D13" s="14">
        <f t="shared" ref="D13:D76" si="1">IF(B13="","",$E$6*($G$6-D12)*D12)</f>
        <v>605.91296485887904</v>
      </c>
      <c r="E13" s="4"/>
      <c r="F13" s="4"/>
    </row>
    <row r="14" spans="2:14" ht="15.6">
      <c r="B14" s="19">
        <f t="shared" si="0"/>
        <v>8</v>
      </c>
      <c r="C14" s="1">
        <v>961</v>
      </c>
      <c r="D14" s="14">
        <f t="shared" si="1"/>
        <v>896.39291378426606</v>
      </c>
      <c r="E14" s="4"/>
      <c r="F14" s="4"/>
      <c r="M14" s="73"/>
      <c r="N14" s="73"/>
    </row>
    <row r="15" spans="2:14">
      <c r="B15" s="19">
        <f t="shared" si="0"/>
        <v>9</v>
      </c>
      <c r="C15" s="1">
        <v>1498</v>
      </c>
      <c r="D15" s="14">
        <f t="shared" si="1"/>
        <v>1300.0930616395051</v>
      </c>
      <c r="E15" s="4"/>
      <c r="F15" s="4"/>
      <c r="M15" s="3"/>
    </row>
    <row r="16" spans="2:14">
      <c r="B16" s="19">
        <f t="shared" si="0"/>
        <v>10</v>
      </c>
      <c r="C16" s="1">
        <v>2200</v>
      </c>
      <c r="D16" s="14">
        <f t="shared" si="1"/>
        <v>1833.1191180325197</v>
      </c>
      <c r="E16" s="4"/>
      <c r="F16" s="4"/>
    </row>
    <row r="17" spans="2:10">
      <c r="B17" s="19">
        <f t="shared" si="0"/>
        <v>11</v>
      </c>
      <c r="C17" s="1">
        <v>2920</v>
      </c>
      <c r="D17" s="14">
        <f t="shared" si="1"/>
        <v>2486.970871680448</v>
      </c>
      <c r="E17" s="4"/>
      <c r="F17" s="4"/>
    </row>
    <row r="18" spans="2:10">
      <c r="B18" s="19">
        <f t="shared" si="0"/>
        <v>12</v>
      </c>
      <c r="C18" s="1">
        <v>3366</v>
      </c>
      <c r="D18" s="14">
        <f t="shared" si="1"/>
        <v>3211.4327307291887</v>
      </c>
      <c r="E18" s="4"/>
      <c r="F18" s="4"/>
    </row>
    <row r="19" spans="2:10">
      <c r="B19" s="19">
        <f t="shared" si="0"/>
        <v>13</v>
      </c>
      <c r="C19" s="1">
        <v>3758</v>
      </c>
      <c r="D19" s="14">
        <f t="shared" si="1"/>
        <v>3914.2763869230771</v>
      </c>
      <c r="E19" s="4"/>
      <c r="F19" s="4"/>
    </row>
    <row r="20" spans="2:10">
      <c r="B20" s="19">
        <f t="shared" si="0"/>
        <v>14</v>
      </c>
      <c r="C20" s="1">
        <v>4092</v>
      </c>
      <c r="D20" s="14">
        <f t="shared" si="1"/>
        <v>4495.829672539181</v>
      </c>
      <c r="E20" s="4"/>
      <c r="F20" s="4"/>
    </row>
    <row r="21" spans="2:10">
      <c r="B21" s="19">
        <f t="shared" si="0"/>
        <v>15</v>
      </c>
      <c r="C21" s="1">
        <v>4488</v>
      </c>
      <c r="D21" s="14">
        <f t="shared" si="1"/>
        <v>4902.3292512619637</v>
      </c>
      <c r="E21" s="4"/>
      <c r="F21" s="4"/>
    </row>
    <row r="22" spans="2:10">
      <c r="B22" s="19">
        <f t="shared" si="0"/>
        <v>16</v>
      </c>
      <c r="C22" s="1">
        <v>4720</v>
      </c>
      <c r="D22" s="14">
        <f t="shared" si="1"/>
        <v>5146.303838165556</v>
      </c>
      <c r="E22" s="4"/>
      <c r="F22" s="4"/>
    </row>
    <row r="23" spans="2:10">
      <c r="B23" s="19">
        <f t="shared" si="0"/>
        <v>17</v>
      </c>
      <c r="C23" s="1">
        <v>4864</v>
      </c>
      <c r="D23" s="14">
        <f t="shared" si="1"/>
        <v>5276.8635913032022</v>
      </c>
      <c r="E23" s="4"/>
      <c r="F23" s="4"/>
    </row>
    <row r="24" spans="2:10">
      <c r="B24" s="19">
        <f t="shared" si="0"/>
        <v>18</v>
      </c>
      <c r="C24" s="1">
        <v>4980</v>
      </c>
      <c r="D24" s="14">
        <f t="shared" si="1"/>
        <v>5341.8409944847999</v>
      </c>
      <c r="E24" s="4"/>
      <c r="F24" s="4"/>
    </row>
    <row r="25" spans="2:10">
      <c r="B25" s="19">
        <f t="shared" si="0"/>
        <v>19</v>
      </c>
      <c r="C25" s="1">
        <v>5114</v>
      </c>
      <c r="D25" s="14">
        <f t="shared" si="1"/>
        <v>5372.9086104707567</v>
      </c>
      <c r="E25" s="4"/>
      <c r="F25" s="4"/>
    </row>
    <row r="26" spans="2:10">
      <c r="B26" s="19">
        <f t="shared" si="0"/>
        <v>20</v>
      </c>
      <c r="C26" s="1">
        <v>5176</v>
      </c>
      <c r="D26" s="14">
        <f t="shared" si="1"/>
        <v>5387.4645664778855</v>
      </c>
      <c r="E26" s="4"/>
      <c r="F26" s="4"/>
    </row>
    <row r="27" spans="2:10">
      <c r="B27" s="19">
        <f t="shared" si="0"/>
        <v>21</v>
      </c>
      <c r="C27" s="28">
        <v>5242</v>
      </c>
      <c r="D27" s="14">
        <f t="shared" si="1"/>
        <v>5394.2179868704679</v>
      </c>
      <c r="E27" s="4"/>
    </row>
    <row r="28" spans="2:10">
      <c r="B28" s="19">
        <f t="shared" si="0"/>
        <v>22</v>
      </c>
      <c r="C28" s="28">
        <v>5298</v>
      </c>
      <c r="D28" s="14">
        <f t="shared" si="1"/>
        <v>5397.3369307928324</v>
      </c>
      <c r="E28" s="4"/>
    </row>
    <row r="29" spans="2:10">
      <c r="B29" s="19">
        <f t="shared" si="0"/>
        <v>23</v>
      </c>
      <c r="C29" s="28">
        <v>5352</v>
      </c>
      <c r="D29" s="14">
        <f t="shared" si="1"/>
        <v>5398.7742789709428</v>
      </c>
      <c r="E29" s="4"/>
      <c r="F29" s="5"/>
      <c r="G29" s="5"/>
      <c r="H29" s="37"/>
      <c r="I29" s="37"/>
      <c r="J29" s="5"/>
    </row>
    <row r="30" spans="2:10">
      <c r="B30" s="19">
        <f t="shared" si="0"/>
        <v>24</v>
      </c>
      <c r="C30" s="28">
        <v>5360</v>
      </c>
      <c r="D30" s="14">
        <f t="shared" si="1"/>
        <v>5399.4360180874291</v>
      </c>
      <c r="E30" s="4"/>
    </row>
    <row r="31" spans="2:10">
      <c r="B31" s="19">
        <f t="shared" si="0"/>
        <v>25</v>
      </c>
      <c r="C31" s="28">
        <v>5366</v>
      </c>
      <c r="D31" s="14">
        <f t="shared" si="1"/>
        <v>5399.7405365126579</v>
      </c>
      <c r="E31" s="4"/>
      <c r="F31" s="5"/>
      <c r="G31" s="5"/>
      <c r="H31" s="37"/>
      <c r="I31" s="37"/>
      <c r="J31" s="5"/>
    </row>
    <row r="32" spans="2:10">
      <c r="B32" s="19" t="str">
        <f t="shared" si="0"/>
        <v/>
      </c>
      <c r="C32" s="28"/>
      <c r="D32" s="14" t="str">
        <f t="shared" si="1"/>
        <v/>
      </c>
      <c r="E32" s="4"/>
    </row>
    <row r="33" spans="2:5">
      <c r="B33" s="19" t="str">
        <f t="shared" si="0"/>
        <v/>
      </c>
      <c r="C33" s="28"/>
      <c r="D33" s="14" t="str">
        <f t="shared" si="1"/>
        <v/>
      </c>
      <c r="E33" s="4"/>
    </row>
    <row r="34" spans="2:5">
      <c r="B34" s="19" t="str">
        <f t="shared" si="0"/>
        <v/>
      </c>
      <c r="C34" s="28"/>
      <c r="D34" s="14" t="str">
        <f t="shared" si="1"/>
        <v/>
      </c>
      <c r="E34" s="4"/>
    </row>
    <row r="35" spans="2:5">
      <c r="B35" s="19" t="str">
        <f t="shared" si="0"/>
        <v/>
      </c>
      <c r="C35" s="28"/>
      <c r="D35" s="14" t="str">
        <f t="shared" si="1"/>
        <v/>
      </c>
      <c r="E35" s="4"/>
    </row>
    <row r="36" spans="2:5">
      <c r="B36" s="19" t="str">
        <f t="shared" si="0"/>
        <v/>
      </c>
      <c r="C36" s="28"/>
      <c r="D36" s="14" t="str">
        <f t="shared" si="1"/>
        <v/>
      </c>
      <c r="E36" s="4"/>
    </row>
    <row r="37" spans="2:5">
      <c r="B37" s="19" t="str">
        <f t="shared" si="0"/>
        <v/>
      </c>
      <c r="C37" s="28"/>
      <c r="D37" s="14" t="str">
        <f t="shared" si="1"/>
        <v/>
      </c>
      <c r="E37" s="4"/>
    </row>
    <row r="38" spans="2:5">
      <c r="B38" s="19" t="str">
        <f t="shared" si="0"/>
        <v/>
      </c>
      <c r="C38" s="28"/>
      <c r="D38" s="14" t="str">
        <f t="shared" si="1"/>
        <v/>
      </c>
      <c r="E38" s="4"/>
    </row>
    <row r="39" spans="2:5">
      <c r="B39" s="19" t="str">
        <f t="shared" si="0"/>
        <v/>
      </c>
      <c r="C39" s="28"/>
      <c r="D39" s="14" t="str">
        <f t="shared" si="1"/>
        <v/>
      </c>
      <c r="E39" s="4"/>
    </row>
    <row r="40" spans="2:5">
      <c r="B40" s="19" t="str">
        <f t="shared" si="0"/>
        <v/>
      </c>
      <c r="C40" s="28"/>
      <c r="D40" s="14" t="str">
        <f t="shared" si="1"/>
        <v/>
      </c>
      <c r="E40" s="4"/>
    </row>
    <row r="41" spans="2:5">
      <c r="B41" s="19" t="str">
        <f t="shared" si="0"/>
        <v/>
      </c>
      <c r="C41" s="28"/>
      <c r="D41" s="14" t="str">
        <f t="shared" si="1"/>
        <v/>
      </c>
      <c r="E41" s="4"/>
    </row>
    <row r="42" spans="2:5">
      <c r="B42" s="19" t="str">
        <f t="shared" si="0"/>
        <v/>
      </c>
      <c r="C42" s="28"/>
      <c r="D42" s="14" t="str">
        <f t="shared" si="1"/>
        <v/>
      </c>
      <c r="E42" s="4"/>
    </row>
    <row r="43" spans="2:5">
      <c r="B43" s="19" t="str">
        <f t="shared" si="0"/>
        <v/>
      </c>
      <c r="C43" s="28"/>
      <c r="D43" s="14" t="str">
        <f t="shared" si="1"/>
        <v/>
      </c>
      <c r="E43" s="4"/>
    </row>
    <row r="44" spans="2:5">
      <c r="B44" s="19" t="str">
        <f t="shared" si="0"/>
        <v/>
      </c>
      <c r="C44" s="28"/>
      <c r="D44" s="14" t="str">
        <f t="shared" si="1"/>
        <v/>
      </c>
      <c r="E44" s="4"/>
    </row>
    <row r="45" spans="2:5">
      <c r="B45" s="19" t="str">
        <f t="shared" si="0"/>
        <v/>
      </c>
      <c r="C45" s="28"/>
      <c r="D45" s="14" t="str">
        <f t="shared" si="1"/>
        <v/>
      </c>
      <c r="E45" s="4"/>
    </row>
    <row r="46" spans="2:5">
      <c r="B46" s="19" t="str">
        <f t="shared" si="0"/>
        <v/>
      </c>
      <c r="C46" s="28"/>
      <c r="D46" s="14" t="str">
        <f t="shared" si="1"/>
        <v/>
      </c>
      <c r="E46" s="4"/>
    </row>
    <row r="47" spans="2:5">
      <c r="B47" s="19" t="str">
        <f t="shared" si="0"/>
        <v/>
      </c>
      <c r="C47" s="28"/>
      <c r="D47" s="14" t="str">
        <f t="shared" si="1"/>
        <v/>
      </c>
      <c r="E47" s="4"/>
    </row>
    <row r="48" spans="2:5">
      <c r="B48" s="19" t="str">
        <f t="shared" si="0"/>
        <v/>
      </c>
      <c r="C48" s="28"/>
      <c r="D48" s="14" t="str">
        <f t="shared" si="1"/>
        <v/>
      </c>
      <c r="E48" s="4"/>
    </row>
    <row r="49" spans="2:5">
      <c r="B49" s="19" t="str">
        <f t="shared" si="0"/>
        <v/>
      </c>
      <c r="C49" s="28"/>
      <c r="D49" s="14" t="str">
        <f t="shared" si="1"/>
        <v/>
      </c>
      <c r="E49" s="4"/>
    </row>
    <row r="50" spans="2:5">
      <c r="B50" s="19" t="str">
        <f t="shared" si="0"/>
        <v/>
      </c>
      <c r="C50" s="28"/>
      <c r="D50" s="14" t="str">
        <f t="shared" si="1"/>
        <v/>
      </c>
      <c r="E50" s="4"/>
    </row>
    <row r="51" spans="2:5">
      <c r="B51" s="19" t="str">
        <f t="shared" si="0"/>
        <v/>
      </c>
      <c r="C51" s="28"/>
      <c r="D51" s="14" t="str">
        <f t="shared" si="1"/>
        <v/>
      </c>
      <c r="E51" s="4"/>
    </row>
    <row r="52" spans="2:5">
      <c r="B52" s="19" t="str">
        <f t="shared" si="0"/>
        <v/>
      </c>
      <c r="C52" s="28"/>
      <c r="D52" s="14" t="str">
        <f t="shared" si="1"/>
        <v/>
      </c>
      <c r="E52" s="4"/>
    </row>
    <row r="53" spans="2:5">
      <c r="B53" s="19" t="str">
        <f t="shared" si="0"/>
        <v/>
      </c>
      <c r="C53" s="28"/>
      <c r="D53" s="14" t="str">
        <f t="shared" si="1"/>
        <v/>
      </c>
      <c r="E53" s="4"/>
    </row>
    <row r="54" spans="2:5">
      <c r="B54" s="19" t="str">
        <f t="shared" si="0"/>
        <v/>
      </c>
      <c r="C54" s="28"/>
      <c r="D54" s="14" t="str">
        <f t="shared" si="1"/>
        <v/>
      </c>
      <c r="E54" s="4"/>
    </row>
    <row r="55" spans="2:5">
      <c r="B55" s="19" t="str">
        <f t="shared" si="0"/>
        <v/>
      </c>
      <c r="C55" s="28"/>
      <c r="D55" s="14" t="str">
        <f t="shared" si="1"/>
        <v/>
      </c>
      <c r="E55" s="4"/>
    </row>
    <row r="56" spans="2:5">
      <c r="B56" s="19" t="str">
        <f t="shared" si="0"/>
        <v/>
      </c>
      <c r="C56" s="28"/>
      <c r="D56" s="14" t="str">
        <f t="shared" si="1"/>
        <v/>
      </c>
      <c r="E56" s="4"/>
    </row>
    <row r="57" spans="2:5">
      <c r="B57" s="19" t="str">
        <f t="shared" si="0"/>
        <v/>
      </c>
      <c r="C57" s="28"/>
      <c r="D57" s="14" t="str">
        <f t="shared" si="1"/>
        <v/>
      </c>
      <c r="E57" s="4"/>
    </row>
    <row r="58" spans="2:5">
      <c r="B58" s="19" t="str">
        <f t="shared" si="0"/>
        <v/>
      </c>
      <c r="C58" s="28"/>
      <c r="D58" s="14" t="str">
        <f t="shared" si="1"/>
        <v/>
      </c>
      <c r="E58" s="4"/>
    </row>
    <row r="59" spans="2:5">
      <c r="B59" s="19" t="str">
        <f t="shared" si="0"/>
        <v/>
      </c>
      <c r="C59" s="28"/>
      <c r="D59" s="14" t="str">
        <f t="shared" si="1"/>
        <v/>
      </c>
      <c r="E59" s="4"/>
    </row>
    <row r="60" spans="2:5">
      <c r="B60" s="19" t="str">
        <f t="shared" si="0"/>
        <v/>
      </c>
      <c r="C60" s="28"/>
      <c r="D60" s="14" t="str">
        <f t="shared" si="1"/>
        <v/>
      </c>
      <c r="E60" s="4"/>
    </row>
    <row r="61" spans="2:5">
      <c r="B61" s="19" t="str">
        <f t="shared" si="0"/>
        <v/>
      </c>
      <c r="C61" s="28"/>
      <c r="D61" s="14" t="str">
        <f t="shared" si="1"/>
        <v/>
      </c>
      <c r="E61" s="4"/>
    </row>
    <row r="62" spans="2:5">
      <c r="B62" s="19" t="str">
        <f t="shared" si="0"/>
        <v/>
      </c>
      <c r="C62" s="28"/>
      <c r="D62" s="14" t="str">
        <f t="shared" si="1"/>
        <v/>
      </c>
      <c r="E62" s="4"/>
    </row>
    <row r="63" spans="2:5">
      <c r="B63" s="19" t="str">
        <f t="shared" si="0"/>
        <v/>
      </c>
      <c r="C63" s="28"/>
      <c r="D63" s="14" t="str">
        <f t="shared" si="1"/>
        <v/>
      </c>
      <c r="E63" s="4"/>
    </row>
    <row r="64" spans="2:5">
      <c r="B64" s="19" t="str">
        <f t="shared" si="0"/>
        <v/>
      </c>
      <c r="C64" s="28"/>
      <c r="D64" s="14" t="str">
        <f t="shared" si="1"/>
        <v/>
      </c>
      <c r="E64" s="4"/>
    </row>
    <row r="65" spans="2:5">
      <c r="B65" s="19" t="str">
        <f t="shared" si="0"/>
        <v/>
      </c>
      <c r="C65" s="28"/>
      <c r="D65" s="14" t="str">
        <f t="shared" si="1"/>
        <v/>
      </c>
      <c r="E65" s="4"/>
    </row>
    <row r="66" spans="2:5">
      <c r="B66" s="19" t="str">
        <f t="shared" si="0"/>
        <v/>
      </c>
      <c r="C66" s="28"/>
      <c r="D66" s="14" t="str">
        <f t="shared" si="1"/>
        <v/>
      </c>
      <c r="E66" s="4"/>
    </row>
    <row r="67" spans="2:5">
      <c r="B67" s="19" t="str">
        <f t="shared" si="0"/>
        <v/>
      </c>
      <c r="C67" s="28"/>
      <c r="D67" s="14" t="str">
        <f t="shared" si="1"/>
        <v/>
      </c>
      <c r="E67" s="4"/>
    </row>
    <row r="68" spans="2:5">
      <c r="B68" s="19" t="str">
        <f t="shared" si="0"/>
        <v/>
      </c>
      <c r="C68" s="28"/>
      <c r="D68" s="14" t="str">
        <f t="shared" si="1"/>
        <v/>
      </c>
      <c r="E68" s="4"/>
    </row>
    <row r="69" spans="2:5">
      <c r="B69" s="19" t="str">
        <f t="shared" si="0"/>
        <v/>
      </c>
      <c r="C69" s="28"/>
      <c r="D69" s="14" t="str">
        <f t="shared" si="1"/>
        <v/>
      </c>
      <c r="E69" s="4"/>
    </row>
    <row r="70" spans="2:5">
      <c r="B70" s="19" t="str">
        <f t="shared" si="0"/>
        <v/>
      </c>
      <c r="C70" s="28"/>
      <c r="D70" s="14" t="str">
        <f t="shared" si="1"/>
        <v/>
      </c>
      <c r="E70" s="4"/>
    </row>
    <row r="71" spans="2:5">
      <c r="B71" s="19" t="str">
        <f t="shared" si="0"/>
        <v/>
      </c>
      <c r="C71" s="28"/>
      <c r="D71" s="14" t="str">
        <f t="shared" si="1"/>
        <v/>
      </c>
      <c r="E71" s="4"/>
    </row>
    <row r="72" spans="2:5">
      <c r="B72" s="19" t="str">
        <f t="shared" si="0"/>
        <v/>
      </c>
      <c r="C72" s="28"/>
      <c r="D72" s="14" t="str">
        <f t="shared" si="1"/>
        <v/>
      </c>
      <c r="E72" s="4"/>
    </row>
    <row r="73" spans="2:5">
      <c r="B73" s="19" t="str">
        <f t="shared" si="0"/>
        <v/>
      </c>
      <c r="C73" s="28"/>
      <c r="D73" s="14" t="str">
        <f t="shared" si="1"/>
        <v/>
      </c>
      <c r="E73" s="4"/>
    </row>
    <row r="74" spans="2:5">
      <c r="B74" s="19" t="str">
        <f t="shared" si="0"/>
        <v/>
      </c>
      <c r="C74" s="28"/>
      <c r="D74" s="14" t="str">
        <f t="shared" si="1"/>
        <v/>
      </c>
      <c r="E74" s="4"/>
    </row>
    <row r="75" spans="2:5">
      <c r="B75" s="19" t="str">
        <f t="shared" si="0"/>
        <v/>
      </c>
      <c r="C75" s="28"/>
      <c r="D75" s="14" t="str">
        <f t="shared" si="1"/>
        <v/>
      </c>
      <c r="E75" s="4"/>
    </row>
    <row r="76" spans="2:5">
      <c r="B76" s="19" t="str">
        <f t="shared" si="0"/>
        <v/>
      </c>
      <c r="C76" s="28"/>
      <c r="D76" s="14" t="str">
        <f t="shared" si="1"/>
        <v/>
      </c>
      <c r="E76" s="4"/>
    </row>
    <row r="77" spans="2:5">
      <c r="B77" s="19" t="str">
        <f t="shared" ref="B77:B86" si="2">IF(B76&lt;$N$6,B76+1,"")</f>
        <v/>
      </c>
      <c r="C77" s="28"/>
      <c r="D77" s="14" t="str">
        <f t="shared" ref="D77:D86" si="3">IF(B77="","",$E$6*($G$6-D76)*D76)</f>
        <v/>
      </c>
      <c r="E77" s="4"/>
    </row>
    <row r="78" spans="2:5">
      <c r="B78" s="19" t="str">
        <f t="shared" si="2"/>
        <v/>
      </c>
      <c r="C78" s="28"/>
      <c r="D78" s="14" t="str">
        <f t="shared" si="3"/>
        <v/>
      </c>
      <c r="E78" s="4"/>
    </row>
    <row r="79" spans="2:5">
      <c r="B79" s="19" t="str">
        <f t="shared" si="2"/>
        <v/>
      </c>
      <c r="C79" s="28"/>
      <c r="D79" s="14" t="str">
        <f t="shared" si="3"/>
        <v/>
      </c>
      <c r="E79" s="4"/>
    </row>
    <row r="80" spans="2:5">
      <c r="B80" s="19" t="str">
        <f t="shared" si="2"/>
        <v/>
      </c>
      <c r="C80" s="28"/>
      <c r="D80" s="14" t="str">
        <f t="shared" si="3"/>
        <v/>
      </c>
      <c r="E80" s="4"/>
    </row>
    <row r="81" spans="2:5">
      <c r="B81" s="19" t="str">
        <f t="shared" si="2"/>
        <v/>
      </c>
      <c r="C81" s="28"/>
      <c r="D81" s="14" t="str">
        <f t="shared" si="3"/>
        <v/>
      </c>
      <c r="E81" s="4"/>
    </row>
    <row r="82" spans="2:5">
      <c r="B82" s="19" t="str">
        <f t="shared" si="2"/>
        <v/>
      </c>
      <c r="C82" s="28"/>
      <c r="D82" s="14" t="str">
        <f t="shared" si="3"/>
        <v/>
      </c>
      <c r="E82" s="4"/>
    </row>
    <row r="83" spans="2:5">
      <c r="B83" s="19" t="str">
        <f t="shared" si="2"/>
        <v/>
      </c>
      <c r="C83" s="28"/>
      <c r="D83" s="14" t="str">
        <f t="shared" si="3"/>
        <v/>
      </c>
      <c r="E83" s="4"/>
    </row>
    <row r="84" spans="2:5">
      <c r="B84" s="19" t="str">
        <f t="shared" si="2"/>
        <v/>
      </c>
      <c r="C84" s="28"/>
      <c r="D84" s="14" t="str">
        <f t="shared" si="3"/>
        <v/>
      </c>
      <c r="E84" s="4"/>
    </row>
    <row r="85" spans="2:5">
      <c r="B85" s="19" t="str">
        <f t="shared" si="2"/>
        <v/>
      </c>
      <c r="C85" s="28"/>
      <c r="D85" s="14" t="str">
        <f t="shared" si="3"/>
        <v/>
      </c>
      <c r="E85" s="4"/>
    </row>
    <row r="86" spans="2:5">
      <c r="B86" s="19" t="str">
        <f t="shared" si="2"/>
        <v/>
      </c>
      <c r="C86" s="28"/>
      <c r="D86" s="14" t="str">
        <f t="shared" si="3"/>
        <v/>
      </c>
      <c r="E86" s="4"/>
    </row>
    <row r="100" spans="1:11">
      <c r="G100" s="8"/>
      <c r="H100" s="8"/>
      <c r="I100" s="8"/>
      <c r="J100" s="8"/>
    </row>
    <row r="101" spans="1:11" ht="13.2" customHeight="1">
      <c r="A101" s="52"/>
      <c r="B101" s="52"/>
      <c r="C101" s="21"/>
      <c r="G101" s="8"/>
      <c r="H101" s="8"/>
      <c r="I101" s="8"/>
      <c r="J101" s="8"/>
    </row>
    <row r="102" spans="1:11" ht="13.2" customHeight="1">
      <c r="A102" s="33"/>
      <c r="B102" s="67" t="s">
        <v>8</v>
      </c>
      <c r="C102" s="67"/>
      <c r="G102" s="8"/>
      <c r="H102" s="8"/>
      <c r="I102" s="8"/>
      <c r="J102" s="20"/>
    </row>
    <row r="103" spans="1:11">
      <c r="A103" s="33"/>
      <c r="B103" s="67"/>
      <c r="C103" s="67"/>
      <c r="G103" s="8"/>
      <c r="H103" s="8"/>
      <c r="I103" s="8"/>
      <c r="J103" s="21"/>
    </row>
    <row r="104" spans="1:11">
      <c r="A104" s="53"/>
      <c r="B104" s="53"/>
      <c r="C104" s="54"/>
      <c r="G104" s="8"/>
      <c r="H104" s="8"/>
      <c r="I104" s="8"/>
      <c r="J104" s="21"/>
    </row>
    <row r="105" spans="1:11" ht="26.4">
      <c r="B105" s="23" t="s">
        <v>1</v>
      </c>
      <c r="C105" s="24" t="s">
        <v>9</v>
      </c>
      <c r="D105" s="29" t="s">
        <v>13</v>
      </c>
      <c r="E105" s="24" t="s">
        <v>5</v>
      </c>
      <c r="G105" s="24" t="s">
        <v>10</v>
      </c>
      <c r="H105" s="50"/>
      <c r="I105" s="50"/>
      <c r="J105" s="51"/>
      <c r="K105" s="51"/>
    </row>
    <row r="106" spans="1:11">
      <c r="B106" s="25">
        <f>K6</f>
        <v>5</v>
      </c>
      <c r="C106" s="26">
        <f>E4</f>
        <v>267</v>
      </c>
      <c r="D106" s="30">
        <f>B11</f>
        <v>5</v>
      </c>
      <c r="E106" s="25">
        <f>IF(ISBLANK(C11),F4,C11)</f>
        <v>267</v>
      </c>
      <c r="G106" s="25">
        <f>IF(NOT(ISBLANK(C11)),ABS(C106-E106),0)</f>
        <v>0</v>
      </c>
      <c r="H106" s="8"/>
      <c r="I106" s="8"/>
      <c r="J106" s="4"/>
      <c r="K106" s="4"/>
    </row>
    <row r="107" spans="1:11">
      <c r="B107" s="25">
        <f t="shared" ref="B107:B138" si="4">IF(B106&lt;$N$6,B106+1,$N$6)</f>
        <v>6</v>
      </c>
      <c r="C107" s="26">
        <f>IF(B107=B106,C106,$E$6*($G$6-C106)*C106)</f>
        <v>404.05110000000002</v>
      </c>
      <c r="D107" s="30">
        <f>IF(ISBLANK(C12),D106,D106+1)</f>
        <v>6</v>
      </c>
      <c r="E107" s="25">
        <f>IF(ISBLANK(C12),E106,C12)</f>
        <v>443</v>
      </c>
      <c r="G107" s="25">
        <f>IF(OR(ISBLANK(C12),D107&gt;$N$6),0,ABS(C107-E107))</f>
        <v>38.948899999999981</v>
      </c>
      <c r="H107" s="8"/>
      <c r="I107" s="8"/>
      <c r="J107" s="4"/>
      <c r="K107" s="4"/>
    </row>
    <row r="108" spans="1:11" ht="13.2" customHeight="1">
      <c r="B108" s="25">
        <f t="shared" si="4"/>
        <v>7</v>
      </c>
      <c r="C108" s="26">
        <f t="shared" ref="C108:C171" si="5">IF(B108=B107,C107,$E$6*($G$6-C107)*C107)</f>
        <v>605.91296485887904</v>
      </c>
      <c r="D108" s="30">
        <f t="shared" ref="D108:D171" si="6">IF(ISBLANK(C13),D107,D107+1)</f>
        <v>7</v>
      </c>
      <c r="E108" s="25">
        <f t="shared" ref="E108:E171" si="7">IF(ISBLANK(C13),E107,C13)</f>
        <v>658</v>
      </c>
      <c r="G108" s="25">
        <f t="shared" ref="G108:G171" si="8">IF(OR(ISBLANK(C13),D108&gt;$N$6),0,ABS(C108-E108))</f>
        <v>52.087035141120964</v>
      </c>
      <c r="H108" s="8"/>
      <c r="I108" s="8"/>
      <c r="J108" s="4"/>
      <c r="K108" s="4"/>
    </row>
    <row r="109" spans="1:11">
      <c r="B109" s="25">
        <f t="shared" si="4"/>
        <v>8</v>
      </c>
      <c r="C109" s="26">
        <f t="shared" si="5"/>
        <v>896.39291378426606</v>
      </c>
      <c r="D109" s="30">
        <f t="shared" si="6"/>
        <v>8</v>
      </c>
      <c r="E109" s="25">
        <f t="shared" si="7"/>
        <v>961</v>
      </c>
      <c r="G109" s="25">
        <f t="shared" si="8"/>
        <v>64.607086215733943</v>
      </c>
      <c r="H109" s="8"/>
      <c r="I109" s="8"/>
      <c r="J109" s="4"/>
      <c r="K109" s="4"/>
    </row>
    <row r="110" spans="1:11">
      <c r="B110" s="25">
        <f t="shared" si="4"/>
        <v>9</v>
      </c>
      <c r="C110" s="26">
        <f t="shared" si="5"/>
        <v>1300.0930616395051</v>
      </c>
      <c r="D110" s="30">
        <f t="shared" si="6"/>
        <v>9</v>
      </c>
      <c r="E110" s="25">
        <f t="shared" si="7"/>
        <v>1498</v>
      </c>
      <c r="G110" s="25">
        <f t="shared" si="8"/>
        <v>197.90693836049491</v>
      </c>
      <c r="H110" s="8"/>
      <c r="I110" s="8"/>
      <c r="J110" s="4"/>
      <c r="K110" s="4"/>
    </row>
    <row r="111" spans="1:11">
      <c r="B111" s="25">
        <f t="shared" si="4"/>
        <v>10</v>
      </c>
      <c r="C111" s="26">
        <f t="shared" si="5"/>
        <v>1833.1191180325197</v>
      </c>
      <c r="D111" s="30">
        <f t="shared" si="6"/>
        <v>10</v>
      </c>
      <c r="E111" s="25">
        <f t="shared" si="7"/>
        <v>2200</v>
      </c>
      <c r="G111" s="25">
        <f t="shared" si="8"/>
        <v>366.88088196748026</v>
      </c>
      <c r="H111" s="8"/>
      <c r="I111" s="8"/>
      <c r="J111" s="4"/>
      <c r="K111" s="4"/>
    </row>
    <row r="112" spans="1:11">
      <c r="B112" s="25">
        <f t="shared" si="4"/>
        <v>11</v>
      </c>
      <c r="C112" s="26">
        <f t="shared" si="5"/>
        <v>2486.970871680448</v>
      </c>
      <c r="D112" s="30">
        <f t="shared" si="6"/>
        <v>11</v>
      </c>
      <c r="E112" s="25">
        <f t="shared" si="7"/>
        <v>2920</v>
      </c>
      <c r="G112" s="25">
        <f t="shared" si="8"/>
        <v>433.029128319552</v>
      </c>
      <c r="H112" s="8"/>
      <c r="I112" s="8"/>
      <c r="J112" s="4"/>
      <c r="K112" s="4"/>
    </row>
    <row r="113" spans="2:11">
      <c r="B113" s="25">
        <f t="shared" si="4"/>
        <v>12</v>
      </c>
      <c r="C113" s="26">
        <f t="shared" si="5"/>
        <v>3211.4327307291887</v>
      </c>
      <c r="D113" s="30">
        <f t="shared" si="6"/>
        <v>12</v>
      </c>
      <c r="E113" s="25">
        <f t="shared" si="7"/>
        <v>3366</v>
      </c>
      <c r="G113" s="25">
        <f t="shared" si="8"/>
        <v>154.56726927081127</v>
      </c>
      <c r="H113" s="8"/>
      <c r="I113" s="8"/>
      <c r="J113" s="4"/>
      <c r="K113" s="4"/>
    </row>
    <row r="114" spans="2:11">
      <c r="B114" s="25">
        <f t="shared" si="4"/>
        <v>13</v>
      </c>
      <c r="C114" s="26">
        <f t="shared" si="5"/>
        <v>3914.2763869230771</v>
      </c>
      <c r="D114" s="30">
        <f t="shared" si="6"/>
        <v>13</v>
      </c>
      <c r="E114" s="25">
        <f t="shared" si="7"/>
        <v>3758</v>
      </c>
      <c r="G114" s="25">
        <f t="shared" si="8"/>
        <v>156.2763869230771</v>
      </c>
      <c r="H114" s="8"/>
      <c r="I114" s="8"/>
      <c r="J114" s="4"/>
      <c r="K114" s="4"/>
    </row>
    <row r="115" spans="2:11">
      <c r="B115" s="25">
        <f t="shared" si="4"/>
        <v>14</v>
      </c>
      <c r="C115" s="26">
        <f t="shared" si="5"/>
        <v>4495.829672539181</v>
      </c>
      <c r="D115" s="30">
        <f t="shared" si="6"/>
        <v>14</v>
      </c>
      <c r="E115" s="25">
        <f t="shared" si="7"/>
        <v>4092</v>
      </c>
      <c r="G115" s="25">
        <f t="shared" si="8"/>
        <v>403.82967253918105</v>
      </c>
      <c r="H115" s="8"/>
      <c r="I115" s="8"/>
      <c r="J115" s="4"/>
      <c r="K115" s="4"/>
    </row>
    <row r="116" spans="2:11">
      <c r="B116" s="25">
        <f t="shared" si="4"/>
        <v>15</v>
      </c>
      <c r="C116" s="26">
        <f t="shared" si="5"/>
        <v>4902.3292512619637</v>
      </c>
      <c r="D116" s="30">
        <f t="shared" si="6"/>
        <v>15</v>
      </c>
      <c r="E116" s="25">
        <f t="shared" si="7"/>
        <v>4488</v>
      </c>
      <c r="G116" s="25">
        <f t="shared" si="8"/>
        <v>414.32925126196369</v>
      </c>
      <c r="H116" s="8"/>
      <c r="I116" s="8"/>
      <c r="J116" s="4"/>
      <c r="K116" s="4"/>
    </row>
    <row r="117" spans="2:11">
      <c r="B117" s="25">
        <f t="shared" si="4"/>
        <v>16</v>
      </c>
      <c r="C117" s="26">
        <f t="shared" si="5"/>
        <v>5146.303838165556</v>
      </c>
      <c r="D117" s="30">
        <f t="shared" si="6"/>
        <v>16</v>
      </c>
      <c r="E117" s="25">
        <f t="shared" si="7"/>
        <v>4720</v>
      </c>
      <c r="G117" s="25">
        <f t="shared" si="8"/>
        <v>426.30383816555604</v>
      </c>
      <c r="H117" s="8"/>
      <c r="I117" s="8"/>
      <c r="J117" s="4"/>
      <c r="K117" s="4"/>
    </row>
    <row r="118" spans="2:11">
      <c r="B118" s="25">
        <f t="shared" si="4"/>
        <v>17</v>
      </c>
      <c r="C118" s="26">
        <f t="shared" si="5"/>
        <v>5276.8635913032022</v>
      </c>
      <c r="D118" s="30">
        <f t="shared" si="6"/>
        <v>17</v>
      </c>
      <c r="E118" s="25">
        <f t="shared" si="7"/>
        <v>4864</v>
      </c>
      <c r="G118" s="25">
        <f t="shared" si="8"/>
        <v>412.86359130320216</v>
      </c>
      <c r="H118" s="8"/>
      <c r="I118" s="8"/>
      <c r="J118" s="4"/>
      <c r="K118" s="4"/>
    </row>
    <row r="119" spans="2:11">
      <c r="B119" s="25">
        <f t="shared" si="4"/>
        <v>18</v>
      </c>
      <c r="C119" s="26">
        <f t="shared" si="5"/>
        <v>5341.8409944847999</v>
      </c>
      <c r="D119" s="30">
        <f t="shared" si="6"/>
        <v>18</v>
      </c>
      <c r="E119" s="25">
        <f t="shared" si="7"/>
        <v>4980</v>
      </c>
      <c r="G119" s="25">
        <f t="shared" si="8"/>
        <v>361.84099448479992</v>
      </c>
      <c r="H119" s="8"/>
      <c r="I119" s="8"/>
      <c r="J119" s="4"/>
      <c r="K119" s="4"/>
    </row>
    <row r="120" spans="2:11">
      <c r="B120" s="25">
        <f t="shared" si="4"/>
        <v>19</v>
      </c>
      <c r="C120" s="26">
        <f t="shared" si="5"/>
        <v>5372.9086104707567</v>
      </c>
      <c r="D120" s="30">
        <f t="shared" si="6"/>
        <v>19</v>
      </c>
      <c r="E120" s="25">
        <f t="shared" si="7"/>
        <v>5114</v>
      </c>
      <c r="G120" s="25">
        <f t="shared" si="8"/>
        <v>258.90861047075668</v>
      </c>
      <c r="H120" s="8"/>
      <c r="I120" s="8"/>
      <c r="J120" s="4"/>
      <c r="K120" s="4"/>
    </row>
    <row r="121" spans="2:11">
      <c r="B121" s="25">
        <f t="shared" si="4"/>
        <v>20</v>
      </c>
      <c r="C121" s="26">
        <f t="shared" si="5"/>
        <v>5387.4645664778855</v>
      </c>
      <c r="D121" s="30">
        <f t="shared" si="6"/>
        <v>20</v>
      </c>
      <c r="E121" s="25">
        <f t="shared" si="7"/>
        <v>5176</v>
      </c>
      <c r="G121" s="25">
        <f t="shared" si="8"/>
        <v>211.46456647788546</v>
      </c>
      <c r="H121" s="8"/>
      <c r="I121" s="8"/>
      <c r="J121" s="4"/>
      <c r="K121" s="4"/>
    </row>
    <row r="122" spans="2:11">
      <c r="B122" s="25">
        <f t="shared" si="4"/>
        <v>21</v>
      </c>
      <c r="C122" s="26">
        <f t="shared" si="5"/>
        <v>5394.2179868704679</v>
      </c>
      <c r="D122" s="30">
        <f t="shared" si="6"/>
        <v>21</v>
      </c>
      <c r="E122" s="25">
        <f t="shared" si="7"/>
        <v>5242</v>
      </c>
      <c r="G122" s="25">
        <f t="shared" si="8"/>
        <v>152.21798687046794</v>
      </c>
      <c r="H122" s="8"/>
      <c r="I122" s="8"/>
      <c r="J122" s="4"/>
      <c r="K122" s="4"/>
    </row>
    <row r="123" spans="2:11">
      <c r="B123" s="25">
        <f t="shared" si="4"/>
        <v>22</v>
      </c>
      <c r="C123" s="26">
        <f t="shared" si="5"/>
        <v>5397.3369307928324</v>
      </c>
      <c r="D123" s="30">
        <f t="shared" si="6"/>
        <v>22</v>
      </c>
      <c r="E123" s="25">
        <f t="shared" si="7"/>
        <v>5298</v>
      </c>
      <c r="G123" s="25">
        <f t="shared" si="8"/>
        <v>99.336930792832391</v>
      </c>
      <c r="H123" s="8"/>
      <c r="I123" s="8"/>
      <c r="J123" s="4"/>
      <c r="K123" s="4"/>
    </row>
    <row r="124" spans="2:11">
      <c r="B124" s="25">
        <f t="shared" si="4"/>
        <v>23</v>
      </c>
      <c r="C124" s="26">
        <f t="shared" si="5"/>
        <v>5398.7742789709428</v>
      </c>
      <c r="D124" s="30">
        <f t="shared" si="6"/>
        <v>23</v>
      </c>
      <c r="E124" s="25">
        <f t="shared" si="7"/>
        <v>5352</v>
      </c>
      <c r="G124" s="25">
        <f t="shared" si="8"/>
        <v>46.77427897094276</v>
      </c>
      <c r="H124" s="8"/>
      <c r="I124" s="8"/>
      <c r="J124" s="4"/>
      <c r="K124" s="4"/>
    </row>
    <row r="125" spans="2:11">
      <c r="B125" s="25">
        <f t="shared" si="4"/>
        <v>24</v>
      </c>
      <c r="C125" s="26">
        <f t="shared" si="5"/>
        <v>5399.4360180874291</v>
      </c>
      <c r="D125" s="30">
        <f t="shared" si="6"/>
        <v>24</v>
      </c>
      <c r="E125" s="25">
        <f t="shared" si="7"/>
        <v>5360</v>
      </c>
      <c r="G125" s="25">
        <f t="shared" si="8"/>
        <v>39.436018087429147</v>
      </c>
      <c r="H125" s="8"/>
      <c r="I125" s="8"/>
      <c r="J125" s="4"/>
      <c r="K125" s="4"/>
    </row>
    <row r="126" spans="2:11">
      <c r="B126" s="25">
        <f t="shared" si="4"/>
        <v>25</v>
      </c>
      <c r="C126" s="26">
        <f t="shared" si="5"/>
        <v>5399.7405365126579</v>
      </c>
      <c r="D126" s="30">
        <f t="shared" si="6"/>
        <v>25</v>
      </c>
      <c r="E126" s="25">
        <f t="shared" si="7"/>
        <v>5366</v>
      </c>
      <c r="G126" s="25">
        <f t="shared" si="8"/>
        <v>33.740536512657854</v>
      </c>
      <c r="H126" s="8"/>
      <c r="I126" s="8"/>
      <c r="J126" s="4"/>
      <c r="K126" s="4"/>
    </row>
    <row r="127" spans="2:11">
      <c r="B127" s="25">
        <f t="shared" si="4"/>
        <v>25</v>
      </c>
      <c r="C127" s="26">
        <f t="shared" si="5"/>
        <v>5399.7405365126579</v>
      </c>
      <c r="D127" s="30">
        <f t="shared" si="6"/>
        <v>25</v>
      </c>
      <c r="E127" s="25">
        <f t="shared" si="7"/>
        <v>5366</v>
      </c>
      <c r="G127" s="25">
        <f t="shared" si="8"/>
        <v>0</v>
      </c>
      <c r="H127" s="8"/>
      <c r="I127" s="8"/>
      <c r="J127" s="4"/>
      <c r="K127" s="4"/>
    </row>
    <row r="128" spans="2:11">
      <c r="B128" s="25">
        <f t="shared" si="4"/>
        <v>25</v>
      </c>
      <c r="C128" s="26">
        <f t="shared" si="5"/>
        <v>5399.7405365126579</v>
      </c>
      <c r="D128" s="30">
        <f t="shared" si="6"/>
        <v>25</v>
      </c>
      <c r="E128" s="25">
        <f t="shared" si="7"/>
        <v>5366</v>
      </c>
      <c r="G128" s="25">
        <f t="shared" si="8"/>
        <v>0</v>
      </c>
      <c r="H128" s="8"/>
      <c r="I128" s="8"/>
      <c r="J128" s="4"/>
      <c r="K128" s="4"/>
    </row>
    <row r="129" spans="2:11">
      <c r="B129" s="25">
        <f t="shared" si="4"/>
        <v>25</v>
      </c>
      <c r="C129" s="26">
        <f t="shared" si="5"/>
        <v>5399.7405365126579</v>
      </c>
      <c r="D129" s="30">
        <f t="shared" si="6"/>
        <v>25</v>
      </c>
      <c r="E129" s="25">
        <f t="shared" si="7"/>
        <v>5366</v>
      </c>
      <c r="G129" s="25">
        <f t="shared" si="8"/>
        <v>0</v>
      </c>
      <c r="H129" s="8"/>
      <c r="I129" s="8"/>
      <c r="J129" s="4"/>
      <c r="K129" s="4"/>
    </row>
    <row r="130" spans="2:11">
      <c r="B130" s="25">
        <f t="shared" si="4"/>
        <v>25</v>
      </c>
      <c r="C130" s="26">
        <f t="shared" si="5"/>
        <v>5399.7405365126579</v>
      </c>
      <c r="D130" s="30">
        <f t="shared" si="6"/>
        <v>25</v>
      </c>
      <c r="E130" s="25">
        <f t="shared" si="7"/>
        <v>5366</v>
      </c>
      <c r="G130" s="25">
        <f t="shared" si="8"/>
        <v>0</v>
      </c>
      <c r="H130" s="8"/>
      <c r="I130" s="8"/>
      <c r="J130" s="4"/>
      <c r="K130" s="4"/>
    </row>
    <row r="131" spans="2:11">
      <c r="B131" s="25">
        <f t="shared" si="4"/>
        <v>25</v>
      </c>
      <c r="C131" s="26">
        <f t="shared" si="5"/>
        <v>5399.7405365126579</v>
      </c>
      <c r="D131" s="30">
        <f t="shared" si="6"/>
        <v>25</v>
      </c>
      <c r="E131" s="25">
        <f t="shared" si="7"/>
        <v>5366</v>
      </c>
      <c r="G131" s="25">
        <f t="shared" si="8"/>
        <v>0</v>
      </c>
      <c r="H131" s="8"/>
      <c r="I131" s="8"/>
      <c r="J131" s="4"/>
      <c r="K131" s="4"/>
    </row>
    <row r="132" spans="2:11">
      <c r="B132" s="25">
        <f t="shared" si="4"/>
        <v>25</v>
      </c>
      <c r="C132" s="26">
        <f t="shared" si="5"/>
        <v>5399.7405365126579</v>
      </c>
      <c r="D132" s="30">
        <f t="shared" si="6"/>
        <v>25</v>
      </c>
      <c r="E132" s="25">
        <f t="shared" si="7"/>
        <v>5366</v>
      </c>
      <c r="G132" s="25">
        <f t="shared" si="8"/>
        <v>0</v>
      </c>
      <c r="H132" s="8"/>
      <c r="I132" s="8"/>
      <c r="J132" s="4"/>
      <c r="K132" s="4"/>
    </row>
    <row r="133" spans="2:11">
      <c r="B133" s="25">
        <f t="shared" si="4"/>
        <v>25</v>
      </c>
      <c r="C133" s="26">
        <f t="shared" si="5"/>
        <v>5399.7405365126579</v>
      </c>
      <c r="D133" s="30">
        <f t="shared" si="6"/>
        <v>25</v>
      </c>
      <c r="E133" s="25">
        <f t="shared" si="7"/>
        <v>5366</v>
      </c>
      <c r="G133" s="25">
        <f t="shared" si="8"/>
        <v>0</v>
      </c>
      <c r="H133" s="8"/>
      <c r="I133" s="8"/>
      <c r="J133" s="4"/>
      <c r="K133" s="4"/>
    </row>
    <row r="134" spans="2:11">
      <c r="B134" s="25">
        <f t="shared" si="4"/>
        <v>25</v>
      </c>
      <c r="C134" s="26">
        <f t="shared" si="5"/>
        <v>5399.7405365126579</v>
      </c>
      <c r="D134" s="30">
        <f t="shared" si="6"/>
        <v>25</v>
      </c>
      <c r="E134" s="25">
        <f t="shared" si="7"/>
        <v>5366</v>
      </c>
      <c r="G134" s="25">
        <f t="shared" si="8"/>
        <v>0</v>
      </c>
      <c r="H134" s="8"/>
      <c r="I134" s="8"/>
      <c r="J134" s="4"/>
      <c r="K134" s="4"/>
    </row>
    <row r="135" spans="2:11">
      <c r="B135" s="25">
        <f t="shared" si="4"/>
        <v>25</v>
      </c>
      <c r="C135" s="26">
        <f t="shared" si="5"/>
        <v>5399.7405365126579</v>
      </c>
      <c r="D135" s="30">
        <f t="shared" si="6"/>
        <v>25</v>
      </c>
      <c r="E135" s="25">
        <f t="shared" si="7"/>
        <v>5366</v>
      </c>
      <c r="G135" s="25">
        <f t="shared" si="8"/>
        <v>0</v>
      </c>
      <c r="H135" s="8"/>
      <c r="I135" s="8"/>
      <c r="J135" s="4"/>
      <c r="K135" s="4"/>
    </row>
    <row r="136" spans="2:11">
      <c r="B136" s="25">
        <f t="shared" si="4"/>
        <v>25</v>
      </c>
      <c r="C136" s="26">
        <f t="shared" si="5"/>
        <v>5399.7405365126579</v>
      </c>
      <c r="D136" s="30">
        <f t="shared" si="6"/>
        <v>25</v>
      </c>
      <c r="E136" s="25">
        <f t="shared" si="7"/>
        <v>5366</v>
      </c>
      <c r="G136" s="25">
        <f t="shared" si="8"/>
        <v>0</v>
      </c>
      <c r="H136" s="8"/>
      <c r="I136" s="8"/>
      <c r="J136" s="4"/>
      <c r="K136" s="4"/>
    </row>
    <row r="137" spans="2:11">
      <c r="B137" s="25">
        <f t="shared" si="4"/>
        <v>25</v>
      </c>
      <c r="C137" s="26">
        <f t="shared" si="5"/>
        <v>5399.7405365126579</v>
      </c>
      <c r="D137" s="30">
        <f t="shared" si="6"/>
        <v>25</v>
      </c>
      <c r="E137" s="25">
        <f t="shared" si="7"/>
        <v>5366</v>
      </c>
      <c r="G137" s="25">
        <f t="shared" si="8"/>
        <v>0</v>
      </c>
      <c r="H137" s="8"/>
      <c r="I137" s="8"/>
      <c r="J137" s="4"/>
      <c r="K137" s="4"/>
    </row>
    <row r="138" spans="2:11">
      <c r="B138" s="25">
        <f t="shared" si="4"/>
        <v>25</v>
      </c>
      <c r="C138" s="26">
        <f t="shared" si="5"/>
        <v>5399.7405365126579</v>
      </c>
      <c r="D138" s="30">
        <f t="shared" si="6"/>
        <v>25</v>
      </c>
      <c r="E138" s="25">
        <f t="shared" si="7"/>
        <v>5366</v>
      </c>
      <c r="G138" s="25">
        <f t="shared" si="8"/>
        <v>0</v>
      </c>
      <c r="H138" s="8"/>
      <c r="I138" s="8"/>
      <c r="J138" s="4"/>
      <c r="K138" s="4"/>
    </row>
    <row r="139" spans="2:11">
      <c r="B139" s="25">
        <f t="shared" ref="B139:B170" si="9">IF(B138&lt;$N$6,B138+1,$N$6)</f>
        <v>25</v>
      </c>
      <c r="C139" s="26">
        <f t="shared" si="5"/>
        <v>5399.7405365126579</v>
      </c>
      <c r="D139" s="30">
        <f t="shared" si="6"/>
        <v>25</v>
      </c>
      <c r="E139" s="25">
        <f t="shared" si="7"/>
        <v>5366</v>
      </c>
      <c r="G139" s="25">
        <f t="shared" si="8"/>
        <v>0</v>
      </c>
      <c r="H139" s="8"/>
      <c r="I139" s="8"/>
      <c r="J139" s="4"/>
      <c r="K139" s="4"/>
    </row>
    <row r="140" spans="2:11">
      <c r="B140" s="25">
        <f t="shared" si="9"/>
        <v>25</v>
      </c>
      <c r="C140" s="26">
        <f t="shared" si="5"/>
        <v>5399.7405365126579</v>
      </c>
      <c r="D140" s="30">
        <f t="shared" si="6"/>
        <v>25</v>
      </c>
      <c r="E140" s="25">
        <f t="shared" si="7"/>
        <v>5366</v>
      </c>
      <c r="G140" s="25">
        <f t="shared" si="8"/>
        <v>0</v>
      </c>
      <c r="H140" s="8"/>
      <c r="I140" s="8"/>
      <c r="J140" s="4"/>
      <c r="K140" s="4"/>
    </row>
    <row r="141" spans="2:11">
      <c r="B141" s="25">
        <f t="shared" si="9"/>
        <v>25</v>
      </c>
      <c r="C141" s="26">
        <f t="shared" si="5"/>
        <v>5399.7405365126579</v>
      </c>
      <c r="D141" s="30">
        <f t="shared" si="6"/>
        <v>25</v>
      </c>
      <c r="E141" s="25">
        <f t="shared" si="7"/>
        <v>5366</v>
      </c>
      <c r="G141" s="25">
        <f t="shared" si="8"/>
        <v>0</v>
      </c>
      <c r="H141" s="8"/>
      <c r="I141" s="8"/>
      <c r="J141" s="4"/>
      <c r="K141" s="4"/>
    </row>
    <row r="142" spans="2:11">
      <c r="B142" s="25">
        <f t="shared" si="9"/>
        <v>25</v>
      </c>
      <c r="C142" s="26">
        <f t="shared" si="5"/>
        <v>5399.7405365126579</v>
      </c>
      <c r="D142" s="30">
        <f t="shared" si="6"/>
        <v>25</v>
      </c>
      <c r="E142" s="25">
        <f t="shared" si="7"/>
        <v>5366</v>
      </c>
      <c r="G142" s="25">
        <f t="shared" si="8"/>
        <v>0</v>
      </c>
      <c r="H142" s="8"/>
      <c r="I142" s="8"/>
      <c r="J142" s="4"/>
      <c r="K142" s="4"/>
    </row>
    <row r="143" spans="2:11">
      <c r="B143" s="25">
        <f t="shared" si="9"/>
        <v>25</v>
      </c>
      <c r="C143" s="26">
        <f t="shared" si="5"/>
        <v>5399.7405365126579</v>
      </c>
      <c r="D143" s="30">
        <f t="shared" si="6"/>
        <v>25</v>
      </c>
      <c r="E143" s="25">
        <f t="shared" si="7"/>
        <v>5366</v>
      </c>
      <c r="G143" s="25">
        <f t="shared" si="8"/>
        <v>0</v>
      </c>
      <c r="H143" s="8"/>
      <c r="I143" s="8"/>
      <c r="J143" s="4"/>
      <c r="K143" s="4"/>
    </row>
    <row r="144" spans="2:11">
      <c r="B144" s="25">
        <f t="shared" si="9"/>
        <v>25</v>
      </c>
      <c r="C144" s="26">
        <f t="shared" si="5"/>
        <v>5399.7405365126579</v>
      </c>
      <c r="D144" s="30">
        <f t="shared" si="6"/>
        <v>25</v>
      </c>
      <c r="E144" s="25">
        <f t="shared" si="7"/>
        <v>5366</v>
      </c>
      <c r="G144" s="25">
        <f t="shared" si="8"/>
        <v>0</v>
      </c>
      <c r="H144" s="8"/>
      <c r="I144" s="8"/>
      <c r="J144" s="4"/>
      <c r="K144" s="4"/>
    </row>
    <row r="145" spans="2:11">
      <c r="B145" s="25">
        <f t="shared" si="9"/>
        <v>25</v>
      </c>
      <c r="C145" s="26">
        <f t="shared" si="5"/>
        <v>5399.7405365126579</v>
      </c>
      <c r="D145" s="30">
        <f t="shared" si="6"/>
        <v>25</v>
      </c>
      <c r="E145" s="25">
        <f t="shared" si="7"/>
        <v>5366</v>
      </c>
      <c r="G145" s="25">
        <f t="shared" si="8"/>
        <v>0</v>
      </c>
      <c r="H145" s="8"/>
      <c r="I145" s="8"/>
      <c r="J145" s="4"/>
      <c r="K145" s="4"/>
    </row>
    <row r="146" spans="2:11">
      <c r="B146" s="25">
        <f t="shared" si="9"/>
        <v>25</v>
      </c>
      <c r="C146" s="26">
        <f t="shared" si="5"/>
        <v>5399.7405365126579</v>
      </c>
      <c r="D146" s="30">
        <f t="shared" si="6"/>
        <v>25</v>
      </c>
      <c r="E146" s="25">
        <f t="shared" si="7"/>
        <v>5366</v>
      </c>
      <c r="G146" s="25">
        <f t="shared" si="8"/>
        <v>0</v>
      </c>
      <c r="H146" s="8"/>
      <c r="I146" s="8"/>
      <c r="J146" s="4"/>
      <c r="K146" s="4"/>
    </row>
    <row r="147" spans="2:11">
      <c r="B147" s="25">
        <f t="shared" si="9"/>
        <v>25</v>
      </c>
      <c r="C147" s="26">
        <f t="shared" si="5"/>
        <v>5399.7405365126579</v>
      </c>
      <c r="D147" s="30">
        <f t="shared" si="6"/>
        <v>25</v>
      </c>
      <c r="E147" s="25">
        <f t="shared" si="7"/>
        <v>5366</v>
      </c>
      <c r="G147" s="25">
        <f t="shared" si="8"/>
        <v>0</v>
      </c>
      <c r="H147" s="8"/>
      <c r="I147" s="8"/>
      <c r="J147" s="4"/>
      <c r="K147" s="4"/>
    </row>
    <row r="148" spans="2:11">
      <c r="B148" s="25">
        <f t="shared" si="9"/>
        <v>25</v>
      </c>
      <c r="C148" s="26">
        <f t="shared" si="5"/>
        <v>5399.7405365126579</v>
      </c>
      <c r="D148" s="30">
        <f t="shared" si="6"/>
        <v>25</v>
      </c>
      <c r="E148" s="25">
        <f t="shared" si="7"/>
        <v>5366</v>
      </c>
      <c r="G148" s="25">
        <f t="shared" si="8"/>
        <v>0</v>
      </c>
      <c r="H148" s="8"/>
      <c r="I148" s="8"/>
      <c r="J148" s="4"/>
      <c r="K148" s="4"/>
    </row>
    <row r="149" spans="2:11">
      <c r="B149" s="25">
        <f t="shared" si="9"/>
        <v>25</v>
      </c>
      <c r="C149" s="26">
        <f t="shared" si="5"/>
        <v>5399.7405365126579</v>
      </c>
      <c r="D149" s="30">
        <f t="shared" si="6"/>
        <v>25</v>
      </c>
      <c r="E149" s="25">
        <f t="shared" si="7"/>
        <v>5366</v>
      </c>
      <c r="G149" s="25">
        <f t="shared" si="8"/>
        <v>0</v>
      </c>
      <c r="H149" s="8"/>
      <c r="I149" s="8"/>
      <c r="J149" s="4"/>
      <c r="K149" s="4"/>
    </row>
    <row r="150" spans="2:11">
      <c r="B150" s="25">
        <f t="shared" si="9"/>
        <v>25</v>
      </c>
      <c r="C150" s="26">
        <f t="shared" si="5"/>
        <v>5399.7405365126579</v>
      </c>
      <c r="D150" s="30">
        <f t="shared" si="6"/>
        <v>25</v>
      </c>
      <c r="E150" s="25">
        <f t="shared" si="7"/>
        <v>5366</v>
      </c>
      <c r="G150" s="25">
        <f t="shared" si="8"/>
        <v>0</v>
      </c>
      <c r="H150" s="8"/>
      <c r="I150" s="8"/>
      <c r="J150" s="4"/>
      <c r="K150" s="4"/>
    </row>
    <row r="151" spans="2:11">
      <c r="B151" s="25">
        <f t="shared" si="9"/>
        <v>25</v>
      </c>
      <c r="C151" s="26">
        <f t="shared" si="5"/>
        <v>5399.7405365126579</v>
      </c>
      <c r="D151" s="30">
        <f t="shared" si="6"/>
        <v>25</v>
      </c>
      <c r="E151" s="25">
        <f t="shared" si="7"/>
        <v>5366</v>
      </c>
      <c r="G151" s="25">
        <f t="shared" si="8"/>
        <v>0</v>
      </c>
      <c r="H151" s="8"/>
      <c r="I151" s="8"/>
      <c r="J151" s="4"/>
      <c r="K151" s="4"/>
    </row>
    <row r="152" spans="2:11">
      <c r="B152" s="25">
        <f t="shared" si="9"/>
        <v>25</v>
      </c>
      <c r="C152" s="26">
        <f t="shared" si="5"/>
        <v>5399.7405365126579</v>
      </c>
      <c r="D152" s="30">
        <f t="shared" si="6"/>
        <v>25</v>
      </c>
      <c r="E152" s="25">
        <f t="shared" si="7"/>
        <v>5366</v>
      </c>
      <c r="G152" s="25">
        <f t="shared" si="8"/>
        <v>0</v>
      </c>
      <c r="H152" s="8"/>
      <c r="I152" s="8"/>
      <c r="J152" s="4"/>
      <c r="K152" s="4"/>
    </row>
    <row r="153" spans="2:11">
      <c r="B153" s="25">
        <f t="shared" si="9"/>
        <v>25</v>
      </c>
      <c r="C153" s="26">
        <f t="shared" si="5"/>
        <v>5399.7405365126579</v>
      </c>
      <c r="D153" s="30">
        <f t="shared" si="6"/>
        <v>25</v>
      </c>
      <c r="E153" s="25">
        <f t="shared" si="7"/>
        <v>5366</v>
      </c>
      <c r="G153" s="25">
        <f t="shared" si="8"/>
        <v>0</v>
      </c>
      <c r="H153" s="8"/>
      <c r="I153" s="8"/>
      <c r="J153" s="4"/>
      <c r="K153" s="4"/>
    </row>
    <row r="154" spans="2:11">
      <c r="B154" s="25">
        <f t="shared" si="9"/>
        <v>25</v>
      </c>
      <c r="C154" s="26">
        <f t="shared" si="5"/>
        <v>5399.7405365126579</v>
      </c>
      <c r="D154" s="30">
        <f t="shared" si="6"/>
        <v>25</v>
      </c>
      <c r="E154" s="25">
        <f t="shared" si="7"/>
        <v>5366</v>
      </c>
      <c r="G154" s="25">
        <f t="shared" si="8"/>
        <v>0</v>
      </c>
      <c r="H154" s="8"/>
      <c r="I154" s="8"/>
      <c r="J154" s="4"/>
      <c r="K154" s="4"/>
    </row>
    <row r="155" spans="2:11">
      <c r="B155" s="25">
        <f t="shared" si="9"/>
        <v>25</v>
      </c>
      <c r="C155" s="26">
        <f t="shared" si="5"/>
        <v>5399.7405365126579</v>
      </c>
      <c r="D155" s="30">
        <f t="shared" si="6"/>
        <v>25</v>
      </c>
      <c r="E155" s="25">
        <f t="shared" si="7"/>
        <v>5366</v>
      </c>
      <c r="G155" s="25">
        <f t="shared" si="8"/>
        <v>0</v>
      </c>
      <c r="H155" s="8"/>
      <c r="I155" s="8"/>
      <c r="J155" s="4"/>
      <c r="K155" s="4"/>
    </row>
    <row r="156" spans="2:11">
      <c r="B156" s="25">
        <f t="shared" si="9"/>
        <v>25</v>
      </c>
      <c r="C156" s="26">
        <f t="shared" si="5"/>
        <v>5399.7405365126579</v>
      </c>
      <c r="D156" s="30">
        <f t="shared" si="6"/>
        <v>25</v>
      </c>
      <c r="E156" s="25">
        <f t="shared" si="7"/>
        <v>5366</v>
      </c>
      <c r="G156" s="25">
        <f t="shared" si="8"/>
        <v>0</v>
      </c>
      <c r="H156" s="8"/>
      <c r="I156" s="8"/>
      <c r="J156" s="4"/>
      <c r="K156" s="4"/>
    </row>
    <row r="157" spans="2:11">
      <c r="B157" s="25">
        <f t="shared" si="9"/>
        <v>25</v>
      </c>
      <c r="C157" s="26">
        <f t="shared" si="5"/>
        <v>5399.7405365126579</v>
      </c>
      <c r="D157" s="30">
        <f t="shared" si="6"/>
        <v>25</v>
      </c>
      <c r="E157" s="25">
        <f t="shared" si="7"/>
        <v>5366</v>
      </c>
      <c r="G157" s="25">
        <f t="shared" si="8"/>
        <v>0</v>
      </c>
      <c r="H157" s="8"/>
      <c r="I157" s="8"/>
      <c r="J157" s="4"/>
      <c r="K157" s="4"/>
    </row>
    <row r="158" spans="2:11">
      <c r="B158" s="25">
        <f t="shared" si="9"/>
        <v>25</v>
      </c>
      <c r="C158" s="26">
        <f t="shared" si="5"/>
        <v>5399.7405365126579</v>
      </c>
      <c r="D158" s="30">
        <f t="shared" si="6"/>
        <v>25</v>
      </c>
      <c r="E158" s="25">
        <f t="shared" si="7"/>
        <v>5366</v>
      </c>
      <c r="G158" s="25">
        <f t="shared" si="8"/>
        <v>0</v>
      </c>
      <c r="H158" s="8"/>
      <c r="I158" s="8"/>
      <c r="J158" s="4"/>
      <c r="K158" s="4"/>
    </row>
    <row r="159" spans="2:11">
      <c r="B159" s="25">
        <f t="shared" si="9"/>
        <v>25</v>
      </c>
      <c r="C159" s="26">
        <f t="shared" si="5"/>
        <v>5399.7405365126579</v>
      </c>
      <c r="D159" s="30">
        <f t="shared" si="6"/>
        <v>25</v>
      </c>
      <c r="E159" s="25">
        <f t="shared" si="7"/>
        <v>5366</v>
      </c>
      <c r="G159" s="25">
        <f t="shared" si="8"/>
        <v>0</v>
      </c>
      <c r="H159" s="8"/>
      <c r="I159" s="8"/>
      <c r="J159" s="4"/>
      <c r="K159" s="4"/>
    </row>
    <row r="160" spans="2:11">
      <c r="B160" s="25">
        <f t="shared" si="9"/>
        <v>25</v>
      </c>
      <c r="C160" s="26">
        <f t="shared" si="5"/>
        <v>5399.7405365126579</v>
      </c>
      <c r="D160" s="30">
        <f t="shared" si="6"/>
        <v>25</v>
      </c>
      <c r="E160" s="25">
        <f t="shared" si="7"/>
        <v>5366</v>
      </c>
      <c r="G160" s="25">
        <f t="shared" si="8"/>
        <v>0</v>
      </c>
      <c r="H160" s="8"/>
      <c r="I160" s="8"/>
      <c r="J160" s="4"/>
      <c r="K160" s="4"/>
    </row>
    <row r="161" spans="2:11">
      <c r="B161" s="25">
        <f t="shared" si="9"/>
        <v>25</v>
      </c>
      <c r="C161" s="26">
        <f t="shared" si="5"/>
        <v>5399.7405365126579</v>
      </c>
      <c r="D161" s="30">
        <f t="shared" si="6"/>
        <v>25</v>
      </c>
      <c r="E161" s="25">
        <f t="shared" si="7"/>
        <v>5366</v>
      </c>
      <c r="G161" s="25">
        <f t="shared" si="8"/>
        <v>0</v>
      </c>
      <c r="H161" s="8"/>
      <c r="I161" s="8"/>
      <c r="J161" s="4"/>
      <c r="K161" s="4"/>
    </row>
    <row r="162" spans="2:11">
      <c r="B162" s="25">
        <f t="shared" si="9"/>
        <v>25</v>
      </c>
      <c r="C162" s="26">
        <f t="shared" si="5"/>
        <v>5399.7405365126579</v>
      </c>
      <c r="D162" s="30">
        <f t="shared" si="6"/>
        <v>25</v>
      </c>
      <c r="E162" s="25">
        <f t="shared" si="7"/>
        <v>5366</v>
      </c>
      <c r="G162" s="25">
        <f t="shared" si="8"/>
        <v>0</v>
      </c>
      <c r="H162" s="8"/>
      <c r="I162" s="8"/>
      <c r="J162" s="4"/>
      <c r="K162" s="4"/>
    </row>
    <row r="163" spans="2:11">
      <c r="B163" s="25">
        <f t="shared" si="9"/>
        <v>25</v>
      </c>
      <c r="C163" s="26">
        <f t="shared" si="5"/>
        <v>5399.7405365126579</v>
      </c>
      <c r="D163" s="30">
        <f t="shared" si="6"/>
        <v>25</v>
      </c>
      <c r="E163" s="25">
        <f t="shared" si="7"/>
        <v>5366</v>
      </c>
      <c r="G163" s="25">
        <f t="shared" si="8"/>
        <v>0</v>
      </c>
      <c r="H163" s="8"/>
      <c r="I163" s="8"/>
      <c r="J163" s="4"/>
      <c r="K163" s="4"/>
    </row>
    <row r="164" spans="2:11">
      <c r="B164" s="25">
        <f t="shared" si="9"/>
        <v>25</v>
      </c>
      <c r="C164" s="26">
        <f t="shared" si="5"/>
        <v>5399.7405365126579</v>
      </c>
      <c r="D164" s="30">
        <f t="shared" si="6"/>
        <v>25</v>
      </c>
      <c r="E164" s="25">
        <f t="shared" si="7"/>
        <v>5366</v>
      </c>
      <c r="G164" s="25">
        <f t="shared" si="8"/>
        <v>0</v>
      </c>
      <c r="H164" s="8"/>
      <c r="I164" s="8"/>
      <c r="J164" s="4"/>
      <c r="K164" s="4"/>
    </row>
    <row r="165" spans="2:11">
      <c r="B165" s="25">
        <f t="shared" si="9"/>
        <v>25</v>
      </c>
      <c r="C165" s="26">
        <f t="shared" si="5"/>
        <v>5399.7405365126579</v>
      </c>
      <c r="D165" s="30">
        <f t="shared" si="6"/>
        <v>25</v>
      </c>
      <c r="E165" s="25">
        <f t="shared" si="7"/>
        <v>5366</v>
      </c>
      <c r="G165" s="25">
        <f t="shared" si="8"/>
        <v>0</v>
      </c>
      <c r="H165" s="8"/>
      <c r="I165" s="8"/>
      <c r="J165" s="4"/>
      <c r="K165" s="4"/>
    </row>
    <row r="166" spans="2:11">
      <c r="B166" s="25">
        <f t="shared" si="9"/>
        <v>25</v>
      </c>
      <c r="C166" s="26">
        <f t="shared" si="5"/>
        <v>5399.7405365126579</v>
      </c>
      <c r="D166" s="30">
        <f t="shared" si="6"/>
        <v>25</v>
      </c>
      <c r="E166" s="25">
        <f t="shared" si="7"/>
        <v>5366</v>
      </c>
      <c r="G166" s="25">
        <f t="shared" si="8"/>
        <v>0</v>
      </c>
      <c r="H166" s="8"/>
      <c r="I166" s="8"/>
      <c r="J166" s="4"/>
      <c r="K166" s="4"/>
    </row>
    <row r="167" spans="2:11">
      <c r="B167" s="25">
        <f t="shared" si="9"/>
        <v>25</v>
      </c>
      <c r="C167" s="26">
        <f t="shared" si="5"/>
        <v>5399.7405365126579</v>
      </c>
      <c r="D167" s="30">
        <f t="shared" si="6"/>
        <v>25</v>
      </c>
      <c r="E167" s="25">
        <f t="shared" si="7"/>
        <v>5366</v>
      </c>
      <c r="G167" s="25">
        <f t="shared" si="8"/>
        <v>0</v>
      </c>
      <c r="H167" s="8"/>
      <c r="I167" s="8"/>
      <c r="J167" s="4"/>
      <c r="K167" s="4"/>
    </row>
    <row r="168" spans="2:11">
      <c r="B168" s="25">
        <f t="shared" si="9"/>
        <v>25</v>
      </c>
      <c r="C168" s="26">
        <f t="shared" si="5"/>
        <v>5399.7405365126579</v>
      </c>
      <c r="D168" s="30">
        <f t="shared" si="6"/>
        <v>25</v>
      </c>
      <c r="E168" s="25">
        <f t="shared" si="7"/>
        <v>5366</v>
      </c>
      <c r="G168" s="25">
        <f t="shared" si="8"/>
        <v>0</v>
      </c>
      <c r="H168" s="8"/>
      <c r="I168" s="8"/>
      <c r="J168" s="4"/>
      <c r="K168" s="4"/>
    </row>
    <row r="169" spans="2:11">
      <c r="B169" s="25">
        <f t="shared" si="9"/>
        <v>25</v>
      </c>
      <c r="C169" s="26">
        <f t="shared" si="5"/>
        <v>5399.7405365126579</v>
      </c>
      <c r="D169" s="30">
        <f t="shared" si="6"/>
        <v>25</v>
      </c>
      <c r="E169" s="25">
        <f t="shared" si="7"/>
        <v>5366</v>
      </c>
      <c r="G169" s="25">
        <f t="shared" si="8"/>
        <v>0</v>
      </c>
      <c r="H169" s="8"/>
      <c r="I169" s="8"/>
      <c r="J169" s="4"/>
      <c r="K169" s="4"/>
    </row>
    <row r="170" spans="2:11">
      <c r="B170" s="25">
        <f t="shared" si="9"/>
        <v>25</v>
      </c>
      <c r="C170" s="26">
        <f t="shared" si="5"/>
        <v>5399.7405365126579</v>
      </c>
      <c r="D170" s="30">
        <f t="shared" si="6"/>
        <v>25</v>
      </c>
      <c r="E170" s="25">
        <f t="shared" si="7"/>
        <v>5366</v>
      </c>
      <c r="G170" s="25">
        <f t="shared" si="8"/>
        <v>0</v>
      </c>
      <c r="H170" s="8"/>
      <c r="I170" s="8"/>
      <c r="J170" s="4"/>
      <c r="K170" s="4"/>
    </row>
    <row r="171" spans="2:11">
      <c r="B171" s="25">
        <f t="shared" ref="B171:B181" si="10">IF(B170&lt;$N$6,B170+1,$N$6)</f>
        <v>25</v>
      </c>
      <c r="C171" s="26">
        <f t="shared" si="5"/>
        <v>5399.7405365126579</v>
      </c>
      <c r="D171" s="30">
        <f t="shared" si="6"/>
        <v>25</v>
      </c>
      <c r="E171" s="25">
        <f t="shared" si="7"/>
        <v>5366</v>
      </c>
      <c r="G171" s="25">
        <f t="shared" si="8"/>
        <v>0</v>
      </c>
      <c r="H171" s="8"/>
      <c r="I171" s="8"/>
      <c r="J171" s="4"/>
      <c r="K171" s="4"/>
    </row>
    <row r="172" spans="2:11">
      <c r="B172" s="25">
        <f t="shared" si="10"/>
        <v>25</v>
      </c>
      <c r="C172" s="26">
        <f t="shared" ref="C172:C181" si="11">IF(B172=B171,C171,$E$6*($G$6-C171)*C171)</f>
        <v>5399.7405365126579</v>
      </c>
      <c r="D172" s="30">
        <f t="shared" ref="D172:D181" si="12">IF(ISBLANK(C77),D171,D171+1)</f>
        <v>25</v>
      </c>
      <c r="E172" s="25">
        <f t="shared" ref="E172:E181" si="13">IF(ISBLANK(C77),E171,C77)</f>
        <v>5366</v>
      </c>
      <c r="G172" s="25">
        <f t="shared" ref="G172:G181" si="14">IF(OR(ISBLANK(C77),D172&gt;$N$6),0,ABS(C172-E172))</f>
        <v>0</v>
      </c>
      <c r="H172" s="8"/>
      <c r="I172" s="8"/>
      <c r="J172" s="4"/>
      <c r="K172" s="4"/>
    </row>
    <row r="173" spans="2:11">
      <c r="B173" s="25">
        <f t="shared" si="10"/>
        <v>25</v>
      </c>
      <c r="C173" s="26">
        <f t="shared" si="11"/>
        <v>5399.7405365126579</v>
      </c>
      <c r="D173" s="30">
        <f t="shared" si="12"/>
        <v>25</v>
      </c>
      <c r="E173" s="25">
        <f t="shared" si="13"/>
        <v>5366</v>
      </c>
      <c r="G173" s="25">
        <f t="shared" si="14"/>
        <v>0</v>
      </c>
      <c r="H173" s="8"/>
      <c r="I173" s="8"/>
      <c r="J173" s="4"/>
      <c r="K173" s="4"/>
    </row>
    <row r="174" spans="2:11">
      <c r="B174" s="25">
        <f t="shared" si="10"/>
        <v>25</v>
      </c>
      <c r="C174" s="26">
        <f t="shared" si="11"/>
        <v>5399.7405365126579</v>
      </c>
      <c r="D174" s="30">
        <f t="shared" si="12"/>
        <v>25</v>
      </c>
      <c r="E174" s="25">
        <f t="shared" si="13"/>
        <v>5366</v>
      </c>
      <c r="G174" s="25">
        <f t="shared" si="14"/>
        <v>0</v>
      </c>
      <c r="H174" s="8"/>
      <c r="I174" s="8"/>
      <c r="J174" s="4"/>
      <c r="K174" s="4"/>
    </row>
    <row r="175" spans="2:11">
      <c r="B175" s="25">
        <f t="shared" si="10"/>
        <v>25</v>
      </c>
      <c r="C175" s="26">
        <f t="shared" si="11"/>
        <v>5399.7405365126579</v>
      </c>
      <c r="D175" s="30">
        <f t="shared" si="12"/>
        <v>25</v>
      </c>
      <c r="E175" s="25">
        <f t="shared" si="13"/>
        <v>5366</v>
      </c>
      <c r="G175" s="25">
        <f t="shared" si="14"/>
        <v>0</v>
      </c>
      <c r="H175" s="8"/>
      <c r="I175" s="8"/>
      <c r="J175" s="4"/>
      <c r="K175" s="4"/>
    </row>
    <row r="176" spans="2:11">
      <c r="B176" s="25">
        <f t="shared" si="10"/>
        <v>25</v>
      </c>
      <c r="C176" s="26">
        <f t="shared" si="11"/>
        <v>5399.7405365126579</v>
      </c>
      <c r="D176" s="30">
        <f t="shared" si="12"/>
        <v>25</v>
      </c>
      <c r="E176" s="25">
        <f t="shared" si="13"/>
        <v>5366</v>
      </c>
      <c r="G176" s="25">
        <f t="shared" si="14"/>
        <v>0</v>
      </c>
      <c r="H176" s="8"/>
      <c r="I176" s="8"/>
      <c r="J176" s="4"/>
      <c r="K176" s="4"/>
    </row>
    <row r="177" spans="1:11">
      <c r="B177" s="25">
        <f t="shared" si="10"/>
        <v>25</v>
      </c>
      <c r="C177" s="26">
        <f t="shared" si="11"/>
        <v>5399.7405365126579</v>
      </c>
      <c r="D177" s="30">
        <f t="shared" si="12"/>
        <v>25</v>
      </c>
      <c r="E177" s="25">
        <f t="shared" si="13"/>
        <v>5366</v>
      </c>
      <c r="G177" s="25">
        <f t="shared" si="14"/>
        <v>0</v>
      </c>
      <c r="H177" s="8"/>
      <c r="I177" s="8"/>
      <c r="J177" s="4"/>
      <c r="K177" s="4"/>
    </row>
    <row r="178" spans="1:11">
      <c r="B178" s="25">
        <f t="shared" si="10"/>
        <v>25</v>
      </c>
      <c r="C178" s="26">
        <f t="shared" si="11"/>
        <v>5399.7405365126579</v>
      </c>
      <c r="D178" s="30">
        <f t="shared" si="12"/>
        <v>25</v>
      </c>
      <c r="E178" s="25">
        <f t="shared" si="13"/>
        <v>5366</v>
      </c>
      <c r="G178" s="25">
        <f t="shared" si="14"/>
        <v>0</v>
      </c>
      <c r="H178" s="8"/>
      <c r="I178" s="8"/>
      <c r="J178" s="4"/>
      <c r="K178" s="4"/>
    </row>
    <row r="179" spans="1:11">
      <c r="B179" s="25">
        <f t="shared" si="10"/>
        <v>25</v>
      </c>
      <c r="C179" s="26">
        <f t="shared" si="11"/>
        <v>5399.7405365126579</v>
      </c>
      <c r="D179" s="30">
        <f t="shared" si="12"/>
        <v>25</v>
      </c>
      <c r="E179" s="25">
        <f t="shared" si="13"/>
        <v>5366</v>
      </c>
      <c r="G179" s="25">
        <f t="shared" si="14"/>
        <v>0</v>
      </c>
      <c r="H179" s="8"/>
      <c r="I179" s="8"/>
      <c r="J179" s="4"/>
      <c r="K179" s="4"/>
    </row>
    <row r="180" spans="1:11">
      <c r="B180" s="25">
        <f t="shared" si="10"/>
        <v>25</v>
      </c>
      <c r="C180" s="26">
        <f t="shared" si="11"/>
        <v>5399.7405365126579</v>
      </c>
      <c r="D180" s="30">
        <f t="shared" si="12"/>
        <v>25</v>
      </c>
      <c r="E180" s="25">
        <f t="shared" si="13"/>
        <v>5366</v>
      </c>
      <c r="G180" s="25">
        <f t="shared" si="14"/>
        <v>0</v>
      </c>
      <c r="H180" s="8"/>
      <c r="I180" s="8"/>
      <c r="J180" s="4"/>
      <c r="K180" s="4"/>
    </row>
    <row r="181" spans="1:11">
      <c r="B181" s="25">
        <f t="shared" si="10"/>
        <v>25</v>
      </c>
      <c r="C181" s="26">
        <f t="shared" si="11"/>
        <v>5399.7405365126579</v>
      </c>
      <c r="D181" s="30">
        <f t="shared" si="12"/>
        <v>25</v>
      </c>
      <c r="E181" s="25">
        <f t="shared" si="13"/>
        <v>5366</v>
      </c>
      <c r="G181" s="25">
        <f t="shared" si="14"/>
        <v>0</v>
      </c>
      <c r="H181" s="8"/>
      <c r="I181" s="8"/>
      <c r="J181" s="4"/>
      <c r="K181" s="4"/>
    </row>
    <row r="182" spans="1:11">
      <c r="A182" s="8"/>
      <c r="B182" s="27"/>
      <c r="C182" s="27"/>
      <c r="D182" s="8"/>
      <c r="H182" s="8"/>
      <c r="I182" s="8"/>
      <c r="J182" s="4"/>
      <c r="K182" s="4"/>
    </row>
    <row r="183" spans="1:11">
      <c r="A183" s="8"/>
      <c r="B183" s="27"/>
      <c r="C183" s="25" t="s">
        <v>20</v>
      </c>
      <c r="D183" s="41">
        <f>MIN(D181-D106,B181-B106)+1</f>
        <v>21</v>
      </c>
      <c r="G183" s="8"/>
      <c r="I183" s="8"/>
      <c r="J183" s="4"/>
      <c r="K183" s="4"/>
    </row>
    <row r="184" spans="1:11">
      <c r="A184" s="8"/>
      <c r="B184" s="27"/>
      <c r="C184" s="25" t="s">
        <v>21</v>
      </c>
      <c r="D184" s="41">
        <f>SUM(G106:G181)</f>
        <v>4325.3499021359457</v>
      </c>
    </row>
    <row r="185" spans="1:11">
      <c r="A185" s="8"/>
      <c r="B185" s="27"/>
      <c r="C185" s="30" t="s">
        <v>11</v>
      </c>
      <c r="D185" s="25">
        <f>D184/D183</f>
        <v>205.96904295885457</v>
      </c>
    </row>
    <row r="186" spans="1:11">
      <c r="A186" s="8"/>
      <c r="B186" s="27"/>
      <c r="C186" s="27"/>
      <c r="D186" s="8"/>
    </row>
    <row r="187" spans="1:11">
      <c r="A187" s="8"/>
      <c r="B187" s="27"/>
      <c r="C187" s="27"/>
      <c r="D187" s="8"/>
    </row>
    <row r="188" spans="1:11">
      <c r="A188" s="8"/>
      <c r="B188" s="27"/>
      <c r="C188" s="27"/>
      <c r="D188" s="8"/>
    </row>
    <row r="189" spans="1:11">
      <c r="A189" s="8"/>
      <c r="B189" s="27"/>
      <c r="C189" s="27"/>
      <c r="D189" s="8"/>
    </row>
    <row r="190" spans="1:11">
      <c r="A190" s="8"/>
      <c r="B190" s="27"/>
      <c r="C190" s="27"/>
      <c r="D190" s="8"/>
    </row>
    <row r="191" spans="1:11">
      <c r="A191" s="8"/>
      <c r="B191" s="27"/>
      <c r="C191" s="27"/>
      <c r="D191" s="8"/>
    </row>
    <row r="192" spans="1:11">
      <c r="A192" s="8"/>
      <c r="B192" s="27"/>
      <c r="C192" s="27"/>
      <c r="D192" s="8"/>
    </row>
    <row r="193" spans="1:4">
      <c r="A193" s="8"/>
      <c r="B193" s="27"/>
      <c r="C193" s="27"/>
      <c r="D193" s="8"/>
    </row>
    <row r="194" spans="1:4">
      <c r="A194" s="8"/>
      <c r="B194" s="27"/>
      <c r="C194" s="27"/>
      <c r="D194" s="8"/>
    </row>
    <row r="195" spans="1:4">
      <c r="A195" s="8"/>
      <c r="B195" s="27"/>
      <c r="C195" s="27"/>
      <c r="D195" s="8"/>
    </row>
    <row r="196" spans="1:4">
      <c r="A196" s="8"/>
      <c r="B196" s="27"/>
      <c r="C196" s="27"/>
      <c r="D196" s="8"/>
    </row>
    <row r="197" spans="1:4">
      <c r="A197" s="8"/>
      <c r="B197" s="27"/>
      <c r="C197" s="27"/>
      <c r="D197" s="8"/>
    </row>
    <row r="198" spans="1:4">
      <c r="A198" s="8"/>
      <c r="B198" s="27"/>
      <c r="C198" s="27"/>
      <c r="D198" s="8"/>
    </row>
    <row r="199" spans="1:4">
      <c r="A199" s="8"/>
      <c r="B199" s="27"/>
      <c r="C199" s="27"/>
      <c r="D199" s="8"/>
    </row>
    <row r="200" spans="1:4">
      <c r="A200" s="8"/>
      <c r="B200" s="27"/>
      <c r="C200" s="27"/>
      <c r="D200" s="8"/>
    </row>
    <row r="201" spans="1:4">
      <c r="A201" s="8"/>
      <c r="B201" s="27"/>
      <c r="C201" s="27"/>
      <c r="D201" s="8"/>
    </row>
    <row r="202" spans="1:4">
      <c r="A202" s="8"/>
      <c r="B202" s="27"/>
      <c r="C202" s="27"/>
      <c r="D202" s="8"/>
    </row>
    <row r="203" spans="1:4">
      <c r="A203" s="8"/>
      <c r="B203" s="27"/>
      <c r="C203" s="27"/>
      <c r="D203" s="8"/>
    </row>
    <row r="204" spans="1:4">
      <c r="A204" s="8"/>
      <c r="B204" s="27"/>
      <c r="C204" s="27"/>
      <c r="D204" s="8"/>
    </row>
    <row r="205" spans="1:4">
      <c r="A205" s="8"/>
      <c r="B205" s="27"/>
      <c r="C205" s="27"/>
      <c r="D205" s="8"/>
    </row>
    <row r="206" spans="1:4">
      <c r="A206" s="8"/>
      <c r="B206" s="27"/>
      <c r="C206" s="27"/>
      <c r="D206" s="8"/>
    </row>
    <row r="207" spans="1:4">
      <c r="A207" s="8"/>
      <c r="B207" s="27"/>
      <c r="C207" s="27"/>
      <c r="D207" s="8"/>
    </row>
    <row r="208" spans="1:4">
      <c r="A208" s="8"/>
      <c r="B208" s="27"/>
      <c r="C208" s="27"/>
      <c r="D208" s="8"/>
    </row>
    <row r="209" spans="1:4">
      <c r="A209" s="8"/>
      <c r="B209" s="27"/>
      <c r="C209" s="27"/>
      <c r="D209" s="8"/>
    </row>
    <row r="210" spans="1:4">
      <c r="A210" s="8"/>
      <c r="B210" s="27"/>
      <c r="C210" s="27"/>
      <c r="D210" s="8"/>
    </row>
    <row r="211" spans="1:4">
      <c r="A211" s="8"/>
      <c r="B211" s="27"/>
      <c r="C211" s="27"/>
      <c r="D211" s="8"/>
    </row>
    <row r="212" spans="1:4">
      <c r="A212" s="8"/>
      <c r="B212" s="27"/>
      <c r="C212" s="27"/>
      <c r="D212" s="8"/>
    </row>
    <row r="213" spans="1:4">
      <c r="A213" s="8"/>
      <c r="B213" s="27"/>
      <c r="C213" s="27"/>
      <c r="D213" s="8"/>
    </row>
    <row r="214" spans="1:4">
      <c r="A214" s="8"/>
      <c r="B214" s="27"/>
      <c r="C214" s="27"/>
      <c r="D214" s="8"/>
    </row>
    <row r="215" spans="1:4">
      <c r="A215" s="8"/>
      <c r="B215" s="27"/>
      <c r="C215" s="27"/>
      <c r="D215" s="8"/>
    </row>
    <row r="216" spans="1:4">
      <c r="A216" s="8"/>
      <c r="B216" s="27"/>
      <c r="C216" s="27"/>
      <c r="D216" s="8"/>
    </row>
    <row r="217" spans="1:4">
      <c r="A217" s="8"/>
      <c r="B217" s="27"/>
      <c r="C217" s="27"/>
      <c r="D217" s="8"/>
    </row>
    <row r="218" spans="1:4">
      <c r="A218" s="8"/>
      <c r="B218" s="27"/>
      <c r="C218" s="27"/>
      <c r="D218" s="8"/>
    </row>
    <row r="219" spans="1:4">
      <c r="A219" s="8"/>
      <c r="B219" s="27"/>
      <c r="C219" s="27"/>
      <c r="D219" s="8"/>
    </row>
    <row r="220" spans="1:4">
      <c r="A220" s="8"/>
      <c r="B220" s="27"/>
      <c r="C220" s="27"/>
      <c r="D220" s="8"/>
    </row>
    <row r="221" spans="1:4">
      <c r="A221" s="8"/>
      <c r="B221" s="27"/>
      <c r="C221" s="27"/>
      <c r="D221" s="8"/>
    </row>
    <row r="222" spans="1:4">
      <c r="A222" s="8"/>
      <c r="B222" s="27"/>
      <c r="C222" s="27"/>
      <c r="D222" s="8"/>
    </row>
    <row r="223" spans="1:4">
      <c r="A223" s="8"/>
      <c r="B223" s="27"/>
      <c r="C223" s="27"/>
      <c r="D223" s="8"/>
    </row>
    <row r="224" spans="1:4">
      <c r="A224" s="8"/>
      <c r="B224" s="27"/>
      <c r="C224" s="27"/>
      <c r="D224" s="8"/>
    </row>
    <row r="225" spans="1:4">
      <c r="A225" s="8"/>
      <c r="B225" s="27"/>
      <c r="C225" s="27"/>
      <c r="D225" s="8"/>
    </row>
    <row r="226" spans="1:4">
      <c r="A226" s="8"/>
      <c r="B226" s="27"/>
      <c r="C226" s="27"/>
      <c r="D226" s="8"/>
    </row>
    <row r="227" spans="1:4">
      <c r="A227" s="8"/>
      <c r="B227" s="27"/>
      <c r="C227" s="27"/>
      <c r="D227" s="8"/>
    </row>
    <row r="228" spans="1:4">
      <c r="A228" s="8"/>
      <c r="B228" s="27"/>
      <c r="C228" s="27"/>
      <c r="D228" s="8"/>
    </row>
    <row r="229" spans="1:4">
      <c r="A229" s="8"/>
      <c r="B229" s="27"/>
      <c r="C229" s="27"/>
      <c r="D229" s="8"/>
    </row>
    <row r="230" spans="1:4">
      <c r="A230" s="8"/>
      <c r="B230" s="27"/>
      <c r="C230" s="27"/>
      <c r="D230" s="8"/>
    </row>
    <row r="231" spans="1:4">
      <c r="A231" s="8"/>
      <c r="B231" s="27"/>
      <c r="C231" s="27"/>
      <c r="D231" s="8"/>
    </row>
    <row r="232" spans="1:4">
      <c r="A232" s="8"/>
      <c r="B232" s="27"/>
      <c r="C232" s="27"/>
      <c r="D232" s="8"/>
    </row>
    <row r="233" spans="1:4">
      <c r="A233" s="8"/>
      <c r="B233" s="27"/>
      <c r="C233" s="27"/>
      <c r="D233" s="8"/>
    </row>
    <row r="234" spans="1:4">
      <c r="A234" s="8"/>
      <c r="B234" s="27"/>
      <c r="C234" s="27"/>
      <c r="D234" s="8"/>
    </row>
    <row r="235" spans="1:4">
      <c r="A235" s="8"/>
      <c r="B235" s="27"/>
      <c r="C235" s="27"/>
      <c r="D235" s="8"/>
    </row>
    <row r="236" spans="1:4">
      <c r="A236" s="8"/>
      <c r="B236" s="27"/>
      <c r="C236" s="27"/>
      <c r="D236" s="8"/>
    </row>
    <row r="237" spans="1:4">
      <c r="A237" s="8"/>
      <c r="B237" s="27"/>
      <c r="C237" s="27"/>
      <c r="D237" s="8"/>
    </row>
    <row r="238" spans="1:4">
      <c r="A238" s="8"/>
      <c r="B238" s="27"/>
      <c r="C238" s="27"/>
      <c r="D238" s="8"/>
    </row>
    <row r="239" spans="1:4">
      <c r="A239" s="8"/>
      <c r="B239" s="27"/>
      <c r="C239" s="27"/>
      <c r="D239" s="8"/>
    </row>
    <row r="240" spans="1:4">
      <c r="A240" s="8"/>
      <c r="B240" s="27"/>
      <c r="C240" s="27"/>
      <c r="D240" s="8"/>
    </row>
    <row r="241" spans="1:4">
      <c r="A241" s="8"/>
      <c r="B241" s="27"/>
      <c r="C241" s="27"/>
      <c r="D241" s="8"/>
    </row>
    <row r="242" spans="1:4">
      <c r="A242" s="8"/>
      <c r="B242" s="27"/>
      <c r="C242" s="27"/>
      <c r="D242" s="8"/>
    </row>
    <row r="243" spans="1:4">
      <c r="A243" s="8"/>
      <c r="B243" s="27"/>
      <c r="C243" s="27"/>
      <c r="D243" s="8"/>
    </row>
    <row r="244" spans="1:4">
      <c r="A244" s="8"/>
      <c r="B244" s="27"/>
      <c r="C244" s="27"/>
      <c r="D244" s="8"/>
    </row>
    <row r="245" spans="1:4">
      <c r="A245" s="8"/>
      <c r="B245" s="27"/>
      <c r="C245" s="27"/>
      <c r="D245" s="8"/>
    </row>
    <row r="246" spans="1:4">
      <c r="A246" s="8"/>
      <c r="B246" s="27"/>
      <c r="C246" s="27"/>
      <c r="D246" s="8"/>
    </row>
    <row r="247" spans="1:4">
      <c r="A247" s="8"/>
      <c r="B247" s="27"/>
      <c r="C247" s="27"/>
      <c r="D247" s="8"/>
    </row>
    <row r="248" spans="1:4">
      <c r="A248" s="8"/>
      <c r="B248" s="27"/>
      <c r="C248" s="27"/>
      <c r="D248" s="8"/>
    </row>
    <row r="249" spans="1:4">
      <c r="A249" s="8"/>
      <c r="B249" s="27"/>
      <c r="C249" s="27"/>
      <c r="D249" s="8"/>
    </row>
    <row r="250" spans="1:4">
      <c r="A250" s="8"/>
      <c r="B250" s="27"/>
      <c r="C250" s="27"/>
      <c r="D250" s="8"/>
    </row>
    <row r="251" spans="1:4">
      <c r="A251" s="8"/>
      <c r="B251" s="27"/>
      <c r="C251" s="27"/>
      <c r="D251" s="8"/>
    </row>
    <row r="252" spans="1:4">
      <c r="A252" s="8"/>
      <c r="B252" s="27"/>
      <c r="C252" s="27"/>
      <c r="D252" s="8"/>
    </row>
    <row r="253" spans="1:4">
      <c r="A253" s="8"/>
      <c r="B253" s="27"/>
      <c r="C253" s="27"/>
      <c r="D253" s="8"/>
    </row>
    <row r="254" spans="1:4">
      <c r="A254" s="8"/>
      <c r="B254" s="27"/>
      <c r="C254" s="27"/>
      <c r="D254" s="8"/>
    </row>
    <row r="255" spans="1:4">
      <c r="A255" s="8"/>
      <c r="B255" s="27"/>
      <c r="C255" s="27"/>
      <c r="D255" s="8"/>
    </row>
    <row r="256" spans="1:4">
      <c r="A256" s="8"/>
      <c r="B256" s="27"/>
      <c r="C256" s="27"/>
      <c r="D256" s="8"/>
    </row>
    <row r="257" spans="1:4">
      <c r="A257" s="8"/>
      <c r="B257" s="27"/>
      <c r="C257" s="27"/>
      <c r="D257" s="8"/>
    </row>
    <row r="258" spans="1:4">
      <c r="A258" s="8"/>
      <c r="B258" s="27"/>
      <c r="C258" s="27"/>
      <c r="D258" s="8"/>
    </row>
    <row r="259" spans="1:4">
      <c r="A259" s="8"/>
      <c r="B259" s="27"/>
      <c r="C259" s="27"/>
      <c r="D259" s="8"/>
    </row>
    <row r="260" spans="1:4">
      <c r="A260" s="8"/>
      <c r="B260" s="27"/>
      <c r="C260" s="27"/>
      <c r="D260" s="8"/>
    </row>
    <row r="261" spans="1:4">
      <c r="A261" s="8"/>
      <c r="B261" s="27"/>
      <c r="C261" s="27"/>
      <c r="D261" s="8"/>
    </row>
    <row r="262" spans="1:4">
      <c r="A262" s="8"/>
      <c r="B262" s="27"/>
      <c r="C262" s="27"/>
      <c r="D262" s="8"/>
    </row>
    <row r="263" spans="1:4">
      <c r="A263" s="8"/>
      <c r="B263" s="27"/>
      <c r="C263" s="27"/>
      <c r="D263" s="8"/>
    </row>
    <row r="264" spans="1:4">
      <c r="A264" s="8"/>
      <c r="B264" s="27"/>
      <c r="C264" s="27"/>
      <c r="D264" s="8"/>
    </row>
    <row r="265" spans="1:4">
      <c r="A265" s="8"/>
      <c r="B265" s="27"/>
      <c r="C265" s="27"/>
      <c r="D265" s="8"/>
    </row>
    <row r="266" spans="1:4">
      <c r="A266" s="8"/>
      <c r="B266" s="27"/>
      <c r="C266" s="27"/>
      <c r="D266" s="8"/>
    </row>
    <row r="267" spans="1:4">
      <c r="A267" s="8"/>
      <c r="B267" s="27"/>
      <c r="C267" s="27"/>
      <c r="D267" s="8"/>
    </row>
    <row r="268" spans="1:4">
      <c r="A268" s="8"/>
      <c r="B268" s="27"/>
      <c r="C268" s="27"/>
      <c r="D268" s="8"/>
    </row>
    <row r="269" spans="1:4">
      <c r="A269" s="8"/>
      <c r="B269" s="27"/>
      <c r="C269" s="27"/>
      <c r="D269" s="8"/>
    </row>
    <row r="270" spans="1:4">
      <c r="A270" s="8"/>
      <c r="B270" s="27"/>
      <c r="C270" s="27"/>
      <c r="D270" s="8"/>
    </row>
  </sheetData>
  <mergeCells count="10">
    <mergeCell ref="B102:C103"/>
    <mergeCell ref="J1:N2"/>
    <mergeCell ref="B2:B3"/>
    <mergeCell ref="J3:N3"/>
    <mergeCell ref="B4:D4"/>
    <mergeCell ref="M14:N14"/>
    <mergeCell ref="B9:B10"/>
    <mergeCell ref="C9:C10"/>
    <mergeCell ref="D9:D10"/>
    <mergeCell ref="E9:E10"/>
  </mergeCells>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71"/>
  <sheetViews>
    <sheetView showGridLines="0" zoomScaleNormal="100" workbookViewId="0">
      <selection activeCell="B2" sqref="B2:B3"/>
    </sheetView>
  </sheetViews>
  <sheetFormatPr defaultRowHeight="13.2"/>
  <cols>
    <col min="1" max="1" width="6.33203125" customWidth="1"/>
    <col min="5" max="5" width="4.6640625" customWidth="1"/>
    <col min="6" max="6" width="9.44140625" style="9" customWidth="1"/>
    <col min="7" max="7" width="6.5546875" style="9" customWidth="1"/>
    <col min="8" max="8" width="10" customWidth="1"/>
    <col min="11" max="11" width="12" customWidth="1"/>
    <col min="12" max="12" width="12.33203125" customWidth="1"/>
    <col min="13" max="13" width="7.33203125" customWidth="1"/>
    <col min="14" max="14" width="9.77734375" customWidth="1"/>
    <col min="15" max="15" width="13.6640625" customWidth="1"/>
  </cols>
  <sheetData>
    <row r="1" spans="1:15" ht="12" customHeight="1">
      <c r="K1" s="38"/>
      <c r="L1" s="39"/>
      <c r="M1" s="39"/>
      <c r="N1" s="39"/>
      <c r="O1" s="39"/>
    </row>
    <row r="2" spans="1:15" ht="18.600000000000001" customHeight="1">
      <c r="B2" s="69"/>
      <c r="K2" s="82"/>
      <c r="L2" s="83"/>
      <c r="M2" s="83"/>
      <c r="N2" s="83"/>
      <c r="O2" s="83"/>
    </row>
    <row r="3" spans="1:15" ht="19.8" customHeight="1">
      <c r="B3" s="69"/>
      <c r="K3" s="81"/>
      <c r="L3" s="81"/>
      <c r="M3" s="81"/>
      <c r="N3" s="81"/>
      <c r="O3" s="81"/>
    </row>
    <row r="4" spans="1:15" ht="12.6" customHeight="1">
      <c r="A4" s="4"/>
      <c r="B4" s="45"/>
      <c r="C4" s="45"/>
      <c r="D4" s="45"/>
      <c r="E4" s="4"/>
      <c r="F4" s="56"/>
      <c r="G4" s="58"/>
      <c r="H4" s="58"/>
      <c r="I4" s="8"/>
      <c r="J4" s="8"/>
      <c r="K4" s="15"/>
      <c r="L4" s="15"/>
      <c r="M4" s="15"/>
      <c r="N4" s="16"/>
      <c r="O4" s="16"/>
    </row>
    <row r="5" spans="1:15" s="4" customFormat="1" ht="15" customHeight="1">
      <c r="B5" s="84" t="s">
        <v>26</v>
      </c>
      <c r="C5" s="84"/>
      <c r="D5" s="61">
        <v>-0.7</v>
      </c>
      <c r="E5" s="62" t="s">
        <v>27</v>
      </c>
      <c r="F5" s="57">
        <v>5500</v>
      </c>
      <c r="G5" s="63" t="s">
        <v>29</v>
      </c>
      <c r="H5" s="14">
        <f>D5/F5</f>
        <v>-1.2727272727272725E-4</v>
      </c>
      <c r="K5" s="17" t="s">
        <v>6</v>
      </c>
      <c r="L5" s="18">
        <v>5</v>
      </c>
      <c r="M5"/>
      <c r="N5" s="17" t="s">
        <v>7</v>
      </c>
      <c r="O5" s="18">
        <v>25</v>
      </c>
    </row>
    <row r="6" spans="1:15" s="4" customFormat="1" ht="9" customHeight="1">
      <c r="B6" s="84"/>
      <c r="C6" s="84"/>
      <c r="E6" s="56"/>
      <c r="F6" s="58"/>
      <c r="K6" s="46"/>
      <c r="L6" s="46"/>
      <c r="M6" s="46"/>
      <c r="N6" s="47"/>
      <c r="O6" s="47"/>
    </row>
    <row r="7" spans="1:15" ht="21">
      <c r="C7" s="70" t="s">
        <v>25</v>
      </c>
      <c r="D7" s="70"/>
      <c r="E7" s="60" t="str">
        <f>CONCATENATE(" y ="," ")</f>
        <v xml:space="preserve"> y = </v>
      </c>
      <c r="F7" s="55">
        <v>-1.27E-4</v>
      </c>
      <c r="G7" s="59" t="s">
        <v>28</v>
      </c>
      <c r="H7" s="1">
        <v>1.6</v>
      </c>
      <c r="J7" s="32"/>
      <c r="K7" s="74" t="s">
        <v>31</v>
      </c>
      <c r="L7" s="74"/>
      <c r="M7" s="74"/>
      <c r="N7" s="74"/>
    </row>
    <row r="8" spans="1:15" ht="15.6" customHeight="1">
      <c r="B8" s="8"/>
      <c r="C8" s="8"/>
      <c r="D8" s="40"/>
      <c r="E8" s="4"/>
      <c r="F8" s="42"/>
      <c r="G8" s="42"/>
      <c r="H8" s="4"/>
      <c r="I8" s="4"/>
      <c r="K8" s="64" t="s">
        <v>32</v>
      </c>
      <c r="L8" s="66">
        <f>-F7</f>
        <v>1.27E-4</v>
      </c>
      <c r="M8" s="65" t="s">
        <v>33</v>
      </c>
      <c r="N8" s="66">
        <f>-H7/F7</f>
        <v>12598.425196850394</v>
      </c>
    </row>
    <row r="9" spans="1:15">
      <c r="N9" s="49"/>
      <c r="O9" s="4"/>
    </row>
    <row r="10" spans="1:15" ht="21.6" customHeight="1">
      <c r="B10" s="68" t="s">
        <v>3</v>
      </c>
      <c r="C10" s="68" t="s">
        <v>5</v>
      </c>
      <c r="D10" s="68" t="s">
        <v>22</v>
      </c>
      <c r="E10" s="79"/>
    </row>
    <row r="11" spans="1:15" ht="19.2" customHeight="1">
      <c r="B11" s="77"/>
      <c r="C11" s="77"/>
      <c r="D11" s="78"/>
      <c r="E11" s="80"/>
      <c r="F11" s="10"/>
      <c r="G11" s="10"/>
      <c r="N11" s="39"/>
      <c r="O11" s="39"/>
    </row>
    <row r="12" spans="1:15" ht="12.75" customHeight="1">
      <c r="B12" s="19">
        <f>L5</f>
        <v>5</v>
      </c>
      <c r="C12" s="1">
        <v>267</v>
      </c>
      <c r="D12" s="14">
        <f t="shared" ref="D12:D31" si="0">IF(OR(C13="",C12=""),"",IF(C12=0,"",C13/C12))</f>
        <v>1.6591760299625469</v>
      </c>
      <c r="E12" s="4"/>
      <c r="F12" s="4"/>
      <c r="G12" s="4"/>
      <c r="N12" s="1"/>
    </row>
    <row r="13" spans="1:15">
      <c r="B13" s="19">
        <f t="shared" ref="B13:B44" si="1">IF(B12&lt;$O$5,B12+1,"")</f>
        <v>6</v>
      </c>
      <c r="C13" s="1">
        <v>443</v>
      </c>
      <c r="D13" s="14">
        <f t="shared" si="0"/>
        <v>1.4853273137697518</v>
      </c>
      <c r="E13" s="4"/>
      <c r="F13" s="4"/>
      <c r="G13" s="4"/>
    </row>
    <row r="14" spans="1:15">
      <c r="B14" s="19">
        <f t="shared" si="1"/>
        <v>7</v>
      </c>
      <c r="C14" s="1">
        <v>658</v>
      </c>
      <c r="D14" s="14">
        <f t="shared" si="0"/>
        <v>1.4604863221884499</v>
      </c>
      <c r="E14" s="4"/>
      <c r="F14" s="4"/>
      <c r="G14" s="4"/>
    </row>
    <row r="15" spans="1:15" ht="15.6">
      <c r="B15" s="19">
        <f t="shared" si="1"/>
        <v>8</v>
      </c>
      <c r="C15" s="1">
        <v>961</v>
      </c>
      <c r="D15" s="14">
        <f t="shared" si="0"/>
        <v>1.5587929240374609</v>
      </c>
      <c r="E15" s="4"/>
      <c r="F15" s="4"/>
      <c r="G15" s="4"/>
      <c r="N15" s="73"/>
      <c r="O15" s="73"/>
    </row>
    <row r="16" spans="1:15">
      <c r="B16" s="19">
        <f t="shared" si="1"/>
        <v>9</v>
      </c>
      <c r="C16" s="1">
        <v>1498</v>
      </c>
      <c r="D16" s="14">
        <f t="shared" si="0"/>
        <v>1.4686248331108145</v>
      </c>
      <c r="E16" s="4"/>
      <c r="F16" s="4"/>
      <c r="G16" s="4"/>
      <c r="N16" s="3"/>
    </row>
    <row r="17" spans="2:12">
      <c r="B17" s="19">
        <f t="shared" si="1"/>
        <v>10</v>
      </c>
      <c r="C17" s="1">
        <v>2200</v>
      </c>
      <c r="D17" s="14">
        <f t="shared" si="0"/>
        <v>1.3272727272727274</v>
      </c>
      <c r="E17" s="4"/>
      <c r="F17" s="4"/>
      <c r="G17" s="4"/>
    </row>
    <row r="18" spans="2:12">
      <c r="B18" s="19">
        <f t="shared" si="1"/>
        <v>11</v>
      </c>
      <c r="C18" s="1">
        <v>2920</v>
      </c>
      <c r="D18" s="14">
        <f t="shared" si="0"/>
        <v>1.1527397260273973</v>
      </c>
      <c r="E18" s="4"/>
      <c r="F18" s="4"/>
      <c r="G18" s="4"/>
    </row>
    <row r="19" spans="2:12">
      <c r="B19" s="19">
        <f t="shared" si="1"/>
        <v>12</v>
      </c>
      <c r="C19" s="1">
        <v>3366</v>
      </c>
      <c r="D19" s="14">
        <f t="shared" si="0"/>
        <v>1.1164587046939989</v>
      </c>
      <c r="E19" s="4"/>
      <c r="F19" s="4"/>
      <c r="G19" s="4"/>
    </row>
    <row r="20" spans="2:12">
      <c r="B20" s="19">
        <f t="shared" si="1"/>
        <v>13</v>
      </c>
      <c r="C20" s="1">
        <v>3758</v>
      </c>
      <c r="D20" s="14">
        <f t="shared" si="0"/>
        <v>1.0888770622671633</v>
      </c>
      <c r="E20" s="4"/>
      <c r="F20" s="4"/>
      <c r="G20" s="4"/>
    </row>
    <row r="21" spans="2:12">
      <c r="B21" s="19">
        <f t="shared" si="1"/>
        <v>14</v>
      </c>
      <c r="C21" s="1">
        <v>4092</v>
      </c>
      <c r="D21" s="14">
        <f t="shared" si="0"/>
        <v>1.096774193548387</v>
      </c>
      <c r="E21" s="4"/>
      <c r="F21" s="4"/>
      <c r="G21" s="4"/>
    </row>
    <row r="22" spans="2:12">
      <c r="B22" s="19">
        <f t="shared" si="1"/>
        <v>15</v>
      </c>
      <c r="C22" s="1">
        <v>4488</v>
      </c>
      <c r="D22" s="14">
        <f t="shared" si="0"/>
        <v>1.0516934046345812</v>
      </c>
      <c r="E22" s="4"/>
      <c r="F22" s="4"/>
      <c r="G22" s="4"/>
    </row>
    <row r="23" spans="2:12">
      <c r="B23" s="19">
        <f t="shared" si="1"/>
        <v>16</v>
      </c>
      <c r="C23" s="1">
        <v>4720</v>
      </c>
      <c r="D23" s="14">
        <f t="shared" si="0"/>
        <v>1.0305084745762711</v>
      </c>
      <c r="E23" s="4"/>
      <c r="F23" s="4"/>
      <c r="G23" s="4"/>
    </row>
    <row r="24" spans="2:12">
      <c r="B24" s="19">
        <f t="shared" si="1"/>
        <v>17</v>
      </c>
      <c r="C24" s="1">
        <v>4864</v>
      </c>
      <c r="D24" s="14">
        <f t="shared" si="0"/>
        <v>1.0238486842105263</v>
      </c>
      <c r="E24" s="4"/>
      <c r="F24" s="4"/>
      <c r="G24" s="4"/>
    </row>
    <row r="25" spans="2:12">
      <c r="B25" s="19">
        <f t="shared" si="1"/>
        <v>18</v>
      </c>
      <c r="C25" s="1">
        <v>4980</v>
      </c>
      <c r="D25" s="14">
        <f t="shared" si="0"/>
        <v>1.0269076305220883</v>
      </c>
      <c r="E25" s="4"/>
      <c r="F25" s="4"/>
      <c r="G25" s="4"/>
    </row>
    <row r="26" spans="2:12">
      <c r="B26" s="19">
        <f t="shared" si="1"/>
        <v>19</v>
      </c>
      <c r="C26" s="1">
        <v>5114</v>
      </c>
      <c r="D26" s="14">
        <f t="shared" si="0"/>
        <v>1.0121235823230348</v>
      </c>
      <c r="E26" s="4"/>
      <c r="F26" s="4"/>
      <c r="G26" s="4"/>
    </row>
    <row r="27" spans="2:12">
      <c r="B27" s="19">
        <f t="shared" si="1"/>
        <v>20</v>
      </c>
      <c r="C27" s="1">
        <v>5176</v>
      </c>
      <c r="D27" s="14">
        <f t="shared" si="0"/>
        <v>1.0127511591962906</v>
      </c>
      <c r="E27" s="4"/>
      <c r="F27" s="4"/>
      <c r="G27" s="4"/>
    </row>
    <row r="28" spans="2:12">
      <c r="B28" s="19">
        <f t="shared" si="1"/>
        <v>21</v>
      </c>
      <c r="C28" s="28">
        <v>5242</v>
      </c>
      <c r="D28" s="14">
        <f t="shared" si="0"/>
        <v>1.0106829454406716</v>
      </c>
      <c r="E28" s="4"/>
    </row>
    <row r="29" spans="2:12">
      <c r="B29" s="19">
        <f t="shared" si="1"/>
        <v>22</v>
      </c>
      <c r="C29" s="28">
        <v>5298</v>
      </c>
      <c r="D29" s="14">
        <f t="shared" si="0"/>
        <v>1.0101925254813138</v>
      </c>
      <c r="E29" s="4"/>
    </row>
    <row r="30" spans="2:12">
      <c r="B30" s="19">
        <f t="shared" si="1"/>
        <v>23</v>
      </c>
      <c r="C30" s="28">
        <v>5352</v>
      </c>
      <c r="D30" s="14">
        <f t="shared" si="0"/>
        <v>1.0014947683109119</v>
      </c>
      <c r="E30" s="4"/>
      <c r="F30" s="37"/>
      <c r="G30" s="37"/>
      <c r="H30" s="37"/>
      <c r="I30" s="37"/>
      <c r="J30" s="37"/>
      <c r="K30" s="31" t="s">
        <v>12</v>
      </c>
      <c r="L30" s="14">
        <f>D186</f>
        <v>5.7169157833296937E-2</v>
      </c>
    </row>
    <row r="31" spans="2:12">
      <c r="B31" s="19">
        <f t="shared" si="1"/>
        <v>24</v>
      </c>
      <c r="C31" s="28">
        <v>5360</v>
      </c>
      <c r="D31" s="14">
        <f t="shared" si="0"/>
        <v>1.0011194029850747</v>
      </c>
      <c r="E31" s="4"/>
    </row>
    <row r="32" spans="2:12">
      <c r="B32" s="19">
        <f t="shared" si="1"/>
        <v>25</v>
      </c>
      <c r="C32" s="28">
        <v>5366</v>
      </c>
      <c r="D32" s="14" t="str">
        <f>IF(OR(C33="",C32=""),"",IF(C32=0,"",C33/C32))</f>
        <v/>
      </c>
      <c r="E32" s="4"/>
      <c r="F32" s="37"/>
      <c r="G32" s="37"/>
      <c r="H32" s="37"/>
      <c r="I32" s="37"/>
      <c r="J32" s="37"/>
      <c r="K32" s="37"/>
    </row>
    <row r="33" spans="1:15">
      <c r="B33" s="19" t="str">
        <f t="shared" si="1"/>
        <v/>
      </c>
      <c r="C33" s="28"/>
      <c r="D33" s="14" t="str">
        <f t="shared" ref="D33:D87" si="2">IF(OR(C34="",C33=""),"",IF(C33=0,"",C34/C33))</f>
        <v/>
      </c>
      <c r="E33" s="4"/>
    </row>
    <row r="34" spans="1:15" s="9" customFormat="1">
      <c r="A34"/>
      <c r="B34" s="19" t="str">
        <f t="shared" si="1"/>
        <v/>
      </c>
      <c r="C34" s="28"/>
      <c r="D34" s="14" t="str">
        <f t="shared" si="2"/>
        <v/>
      </c>
      <c r="E34" s="4"/>
      <c r="H34"/>
      <c r="I34"/>
      <c r="J34"/>
      <c r="K34"/>
      <c r="L34"/>
      <c r="M34"/>
      <c r="N34"/>
      <c r="O34"/>
    </row>
    <row r="35" spans="1:15" s="9" customFormat="1">
      <c r="A35"/>
      <c r="B35" s="19" t="str">
        <f t="shared" si="1"/>
        <v/>
      </c>
      <c r="C35" s="28"/>
      <c r="D35" s="14" t="str">
        <f t="shared" si="2"/>
        <v/>
      </c>
      <c r="E35" s="4"/>
      <c r="H35"/>
      <c r="I35"/>
      <c r="J35"/>
      <c r="K35"/>
      <c r="L35"/>
      <c r="M35"/>
      <c r="N35"/>
      <c r="O35"/>
    </row>
    <row r="36" spans="1:15" s="9" customFormat="1">
      <c r="A36"/>
      <c r="B36" s="19" t="str">
        <f t="shared" si="1"/>
        <v/>
      </c>
      <c r="C36" s="28"/>
      <c r="D36" s="14" t="str">
        <f t="shared" si="2"/>
        <v/>
      </c>
      <c r="E36" s="4"/>
      <c r="H36"/>
      <c r="I36"/>
      <c r="J36"/>
      <c r="K36"/>
      <c r="L36"/>
      <c r="M36"/>
      <c r="N36"/>
      <c r="O36"/>
    </row>
    <row r="37" spans="1:15" s="9" customFormat="1">
      <c r="A37"/>
      <c r="B37" s="19" t="str">
        <f t="shared" si="1"/>
        <v/>
      </c>
      <c r="C37" s="28"/>
      <c r="D37" s="14" t="str">
        <f t="shared" si="2"/>
        <v/>
      </c>
      <c r="E37" s="4"/>
      <c r="H37"/>
      <c r="I37"/>
      <c r="J37"/>
      <c r="K37"/>
      <c r="L37"/>
      <c r="M37"/>
      <c r="N37"/>
      <c r="O37"/>
    </row>
    <row r="38" spans="1:15" s="9" customFormat="1">
      <c r="A38"/>
      <c r="B38" s="19" t="str">
        <f t="shared" si="1"/>
        <v/>
      </c>
      <c r="C38" s="28"/>
      <c r="D38" s="14" t="str">
        <f t="shared" si="2"/>
        <v/>
      </c>
      <c r="E38" s="4"/>
      <c r="H38"/>
      <c r="I38"/>
      <c r="J38"/>
      <c r="K38"/>
      <c r="L38"/>
      <c r="M38"/>
      <c r="N38"/>
      <c r="O38"/>
    </row>
    <row r="39" spans="1:15" s="9" customFormat="1">
      <c r="A39"/>
      <c r="B39" s="19" t="str">
        <f t="shared" si="1"/>
        <v/>
      </c>
      <c r="C39" s="28"/>
      <c r="D39" s="14" t="str">
        <f t="shared" si="2"/>
        <v/>
      </c>
      <c r="E39" s="4"/>
      <c r="H39"/>
      <c r="I39"/>
      <c r="J39"/>
      <c r="K39"/>
      <c r="L39"/>
      <c r="M39"/>
      <c r="N39"/>
      <c r="O39"/>
    </row>
    <row r="40" spans="1:15" s="9" customFormat="1">
      <c r="A40"/>
      <c r="B40" s="19" t="str">
        <f t="shared" si="1"/>
        <v/>
      </c>
      <c r="C40" s="28"/>
      <c r="D40" s="14" t="str">
        <f t="shared" si="2"/>
        <v/>
      </c>
      <c r="E40" s="4"/>
      <c r="H40"/>
      <c r="I40"/>
      <c r="J40"/>
      <c r="K40"/>
      <c r="L40"/>
      <c r="M40"/>
      <c r="N40"/>
      <c r="O40"/>
    </row>
    <row r="41" spans="1:15" s="9" customFormat="1">
      <c r="A41"/>
      <c r="B41" s="19" t="str">
        <f t="shared" si="1"/>
        <v/>
      </c>
      <c r="C41" s="28"/>
      <c r="D41" s="14" t="str">
        <f t="shared" si="2"/>
        <v/>
      </c>
      <c r="E41" s="4"/>
      <c r="H41"/>
      <c r="I41"/>
      <c r="J41"/>
      <c r="K41"/>
      <c r="L41"/>
      <c r="M41"/>
      <c r="N41"/>
      <c r="O41"/>
    </row>
    <row r="42" spans="1:15" s="9" customFormat="1">
      <c r="A42"/>
      <c r="B42" s="19" t="str">
        <f t="shared" si="1"/>
        <v/>
      </c>
      <c r="C42" s="28"/>
      <c r="D42" s="14" t="str">
        <f t="shared" si="2"/>
        <v/>
      </c>
      <c r="E42" s="4"/>
      <c r="H42"/>
      <c r="I42"/>
      <c r="J42"/>
      <c r="K42"/>
      <c r="L42"/>
      <c r="M42"/>
      <c r="N42"/>
      <c r="O42"/>
    </row>
    <row r="43" spans="1:15" s="9" customFormat="1">
      <c r="A43"/>
      <c r="B43" s="19" t="str">
        <f t="shared" si="1"/>
        <v/>
      </c>
      <c r="C43" s="28"/>
      <c r="D43" s="14" t="str">
        <f t="shared" si="2"/>
        <v/>
      </c>
      <c r="E43" s="4"/>
      <c r="H43"/>
      <c r="I43"/>
      <c r="J43"/>
      <c r="K43"/>
      <c r="L43"/>
      <c r="M43"/>
      <c r="N43"/>
      <c r="O43"/>
    </row>
    <row r="44" spans="1:15" s="9" customFormat="1">
      <c r="A44"/>
      <c r="B44" s="19" t="str">
        <f t="shared" si="1"/>
        <v/>
      </c>
      <c r="C44" s="28"/>
      <c r="D44" s="14" t="str">
        <f t="shared" si="2"/>
        <v/>
      </c>
      <c r="E44" s="4"/>
      <c r="H44"/>
      <c r="I44"/>
      <c r="J44"/>
      <c r="K44"/>
      <c r="L44"/>
      <c r="M44"/>
      <c r="N44"/>
      <c r="O44"/>
    </row>
    <row r="45" spans="1:15" s="9" customFormat="1">
      <c r="A45"/>
      <c r="B45" s="19" t="str">
        <f t="shared" ref="B45:B76" si="3">IF(B44&lt;$O$5,B44+1,"")</f>
        <v/>
      </c>
      <c r="C45" s="28"/>
      <c r="D45" s="14" t="str">
        <f t="shared" si="2"/>
        <v/>
      </c>
      <c r="E45" s="4"/>
      <c r="H45"/>
      <c r="I45"/>
      <c r="J45"/>
      <c r="K45"/>
      <c r="L45"/>
      <c r="M45"/>
      <c r="N45"/>
      <c r="O45"/>
    </row>
    <row r="46" spans="1:15" s="9" customFormat="1">
      <c r="A46"/>
      <c r="B46" s="19" t="str">
        <f t="shared" si="3"/>
        <v/>
      </c>
      <c r="C46" s="28"/>
      <c r="D46" s="14" t="str">
        <f t="shared" si="2"/>
        <v/>
      </c>
      <c r="E46" s="4"/>
      <c r="H46"/>
      <c r="I46"/>
      <c r="J46"/>
      <c r="K46"/>
      <c r="L46"/>
      <c r="M46"/>
      <c r="N46"/>
      <c r="O46"/>
    </row>
    <row r="47" spans="1:15" s="9" customFormat="1">
      <c r="A47"/>
      <c r="B47" s="19" t="str">
        <f t="shared" si="3"/>
        <v/>
      </c>
      <c r="C47" s="28"/>
      <c r="D47" s="14" t="str">
        <f t="shared" si="2"/>
        <v/>
      </c>
      <c r="E47" s="4"/>
      <c r="H47"/>
      <c r="I47"/>
      <c r="J47"/>
      <c r="K47"/>
      <c r="L47"/>
      <c r="M47"/>
      <c r="N47"/>
      <c r="O47"/>
    </row>
    <row r="48" spans="1:15" s="9" customFormat="1">
      <c r="A48"/>
      <c r="B48" s="19" t="str">
        <f t="shared" si="3"/>
        <v/>
      </c>
      <c r="C48" s="28"/>
      <c r="D48" s="14" t="str">
        <f t="shared" si="2"/>
        <v/>
      </c>
      <c r="E48" s="4"/>
      <c r="H48"/>
      <c r="I48"/>
      <c r="J48"/>
      <c r="K48"/>
      <c r="L48"/>
      <c r="M48"/>
      <c r="N48"/>
      <c r="O48"/>
    </row>
    <row r="49" spans="1:15" s="9" customFormat="1">
      <c r="A49"/>
      <c r="B49" s="19" t="str">
        <f t="shared" si="3"/>
        <v/>
      </c>
      <c r="C49" s="28"/>
      <c r="D49" s="14" t="str">
        <f t="shared" si="2"/>
        <v/>
      </c>
      <c r="E49" s="4"/>
      <c r="H49"/>
      <c r="I49"/>
      <c r="J49"/>
      <c r="K49"/>
      <c r="L49"/>
      <c r="M49"/>
      <c r="N49"/>
      <c r="O49"/>
    </row>
    <row r="50" spans="1:15" s="9" customFormat="1">
      <c r="A50"/>
      <c r="B50" s="19" t="str">
        <f t="shared" si="3"/>
        <v/>
      </c>
      <c r="C50" s="28"/>
      <c r="D50" s="14" t="str">
        <f t="shared" si="2"/>
        <v/>
      </c>
      <c r="E50" s="4"/>
      <c r="H50"/>
      <c r="I50"/>
      <c r="J50"/>
      <c r="K50"/>
      <c r="L50"/>
      <c r="M50"/>
      <c r="N50"/>
      <c r="O50"/>
    </row>
    <row r="51" spans="1:15" s="9" customFormat="1">
      <c r="A51"/>
      <c r="B51" s="19" t="str">
        <f t="shared" si="3"/>
        <v/>
      </c>
      <c r="C51" s="28"/>
      <c r="D51" s="14" t="str">
        <f t="shared" si="2"/>
        <v/>
      </c>
      <c r="E51" s="4"/>
      <c r="H51"/>
      <c r="I51"/>
      <c r="J51"/>
      <c r="K51"/>
      <c r="L51"/>
      <c r="M51"/>
      <c r="N51"/>
      <c r="O51"/>
    </row>
    <row r="52" spans="1:15" s="9" customFormat="1">
      <c r="A52"/>
      <c r="B52" s="19" t="str">
        <f t="shared" si="3"/>
        <v/>
      </c>
      <c r="C52" s="28"/>
      <c r="D52" s="14" t="str">
        <f t="shared" si="2"/>
        <v/>
      </c>
      <c r="E52" s="4"/>
      <c r="H52"/>
      <c r="I52"/>
      <c r="J52"/>
      <c r="K52"/>
      <c r="L52"/>
      <c r="M52"/>
      <c r="N52"/>
      <c r="O52"/>
    </row>
    <row r="53" spans="1:15" s="9" customFormat="1">
      <c r="A53"/>
      <c r="B53" s="19" t="str">
        <f t="shared" si="3"/>
        <v/>
      </c>
      <c r="C53" s="28"/>
      <c r="D53" s="14" t="str">
        <f t="shared" si="2"/>
        <v/>
      </c>
      <c r="E53" s="4"/>
      <c r="H53"/>
      <c r="I53"/>
      <c r="J53"/>
      <c r="K53"/>
      <c r="L53"/>
      <c r="M53"/>
      <c r="N53"/>
      <c r="O53"/>
    </row>
    <row r="54" spans="1:15" s="9" customFormat="1">
      <c r="A54"/>
      <c r="B54" s="19" t="str">
        <f t="shared" si="3"/>
        <v/>
      </c>
      <c r="C54" s="28"/>
      <c r="D54" s="14" t="str">
        <f t="shared" si="2"/>
        <v/>
      </c>
      <c r="E54" s="4"/>
      <c r="H54"/>
      <c r="I54"/>
      <c r="J54"/>
      <c r="K54"/>
      <c r="L54"/>
      <c r="M54"/>
      <c r="N54"/>
      <c r="O54"/>
    </row>
    <row r="55" spans="1:15" s="9" customFormat="1">
      <c r="A55"/>
      <c r="B55" s="19" t="str">
        <f t="shared" si="3"/>
        <v/>
      </c>
      <c r="C55" s="28"/>
      <c r="D55" s="14" t="str">
        <f t="shared" si="2"/>
        <v/>
      </c>
      <c r="E55" s="4"/>
      <c r="H55"/>
      <c r="I55"/>
      <c r="J55"/>
      <c r="K55"/>
      <c r="L55"/>
      <c r="M55"/>
      <c r="N55"/>
      <c r="O55"/>
    </row>
    <row r="56" spans="1:15" s="9" customFormat="1">
      <c r="A56"/>
      <c r="B56" s="19" t="str">
        <f t="shared" si="3"/>
        <v/>
      </c>
      <c r="C56" s="28"/>
      <c r="D56" s="14" t="str">
        <f t="shared" si="2"/>
        <v/>
      </c>
      <c r="E56" s="4"/>
      <c r="H56"/>
      <c r="I56"/>
      <c r="J56"/>
      <c r="K56"/>
      <c r="L56"/>
      <c r="M56"/>
      <c r="N56"/>
      <c r="O56"/>
    </row>
    <row r="57" spans="1:15" s="9" customFormat="1">
      <c r="A57"/>
      <c r="B57" s="19" t="str">
        <f t="shared" si="3"/>
        <v/>
      </c>
      <c r="C57" s="28"/>
      <c r="D57" s="14" t="str">
        <f t="shared" si="2"/>
        <v/>
      </c>
      <c r="E57" s="4"/>
      <c r="H57"/>
      <c r="I57"/>
      <c r="J57"/>
      <c r="K57"/>
      <c r="L57"/>
      <c r="M57"/>
      <c r="N57"/>
      <c r="O57"/>
    </row>
    <row r="58" spans="1:15" s="9" customFormat="1">
      <c r="A58"/>
      <c r="B58" s="19" t="str">
        <f t="shared" si="3"/>
        <v/>
      </c>
      <c r="C58" s="28"/>
      <c r="D58" s="14" t="str">
        <f t="shared" si="2"/>
        <v/>
      </c>
      <c r="E58" s="4"/>
      <c r="H58"/>
      <c r="I58"/>
      <c r="J58"/>
      <c r="K58"/>
      <c r="L58"/>
      <c r="M58"/>
      <c r="N58"/>
      <c r="O58"/>
    </row>
    <row r="59" spans="1:15" s="9" customFormat="1">
      <c r="A59"/>
      <c r="B59" s="19" t="str">
        <f t="shared" si="3"/>
        <v/>
      </c>
      <c r="C59" s="28"/>
      <c r="D59" s="14" t="str">
        <f t="shared" si="2"/>
        <v/>
      </c>
      <c r="E59" s="4"/>
      <c r="H59"/>
      <c r="I59"/>
      <c r="J59"/>
      <c r="K59"/>
      <c r="L59"/>
      <c r="M59"/>
      <c r="N59"/>
      <c r="O59"/>
    </row>
    <row r="60" spans="1:15" s="9" customFormat="1">
      <c r="A60"/>
      <c r="B60" s="19" t="str">
        <f t="shared" si="3"/>
        <v/>
      </c>
      <c r="C60" s="28"/>
      <c r="D60" s="14" t="str">
        <f t="shared" si="2"/>
        <v/>
      </c>
      <c r="E60" s="4"/>
      <c r="H60"/>
      <c r="I60"/>
      <c r="J60"/>
      <c r="K60"/>
      <c r="L60"/>
      <c r="M60"/>
      <c r="N60"/>
      <c r="O60"/>
    </row>
    <row r="61" spans="1:15" s="9" customFormat="1">
      <c r="A61"/>
      <c r="B61" s="19" t="str">
        <f t="shared" si="3"/>
        <v/>
      </c>
      <c r="C61" s="28"/>
      <c r="D61" s="14" t="str">
        <f t="shared" si="2"/>
        <v/>
      </c>
      <c r="E61" s="4"/>
      <c r="H61"/>
      <c r="I61"/>
      <c r="J61"/>
      <c r="K61"/>
      <c r="L61"/>
      <c r="M61"/>
      <c r="N61"/>
      <c r="O61"/>
    </row>
    <row r="62" spans="1:15" s="9" customFormat="1">
      <c r="A62"/>
      <c r="B62" s="19" t="str">
        <f t="shared" si="3"/>
        <v/>
      </c>
      <c r="C62" s="28"/>
      <c r="D62" s="14" t="str">
        <f t="shared" si="2"/>
        <v/>
      </c>
      <c r="E62" s="4"/>
      <c r="H62"/>
      <c r="I62"/>
      <c r="J62"/>
      <c r="K62"/>
      <c r="L62"/>
      <c r="M62"/>
      <c r="N62"/>
      <c r="O62"/>
    </row>
    <row r="63" spans="1:15" s="9" customFormat="1">
      <c r="A63"/>
      <c r="B63" s="19" t="str">
        <f t="shared" si="3"/>
        <v/>
      </c>
      <c r="C63" s="28"/>
      <c r="D63" s="14" t="str">
        <f t="shared" si="2"/>
        <v/>
      </c>
      <c r="E63" s="4"/>
      <c r="H63"/>
      <c r="I63"/>
      <c r="J63"/>
      <c r="K63"/>
      <c r="L63"/>
      <c r="M63"/>
      <c r="N63"/>
      <c r="O63"/>
    </row>
    <row r="64" spans="1:15" s="9" customFormat="1">
      <c r="A64"/>
      <c r="B64" s="19" t="str">
        <f t="shared" si="3"/>
        <v/>
      </c>
      <c r="C64" s="28"/>
      <c r="D64" s="14" t="str">
        <f t="shared" si="2"/>
        <v/>
      </c>
      <c r="E64" s="4"/>
      <c r="H64"/>
      <c r="I64"/>
      <c r="J64"/>
      <c r="K64"/>
      <c r="L64"/>
      <c r="M64"/>
      <c r="N64"/>
      <c r="O64"/>
    </row>
    <row r="65" spans="1:15" s="9" customFormat="1">
      <c r="A65"/>
      <c r="B65" s="19" t="str">
        <f t="shared" si="3"/>
        <v/>
      </c>
      <c r="C65" s="28"/>
      <c r="D65" s="14" t="str">
        <f t="shared" si="2"/>
        <v/>
      </c>
      <c r="E65" s="4"/>
      <c r="H65"/>
      <c r="I65"/>
      <c r="J65"/>
      <c r="K65"/>
      <c r="L65"/>
      <c r="M65"/>
      <c r="N65"/>
      <c r="O65"/>
    </row>
    <row r="66" spans="1:15" s="9" customFormat="1">
      <c r="A66"/>
      <c r="B66" s="19" t="str">
        <f t="shared" si="3"/>
        <v/>
      </c>
      <c r="C66" s="28"/>
      <c r="D66" s="14" t="str">
        <f t="shared" si="2"/>
        <v/>
      </c>
      <c r="E66" s="4"/>
      <c r="H66"/>
      <c r="I66"/>
      <c r="J66"/>
      <c r="K66"/>
      <c r="L66"/>
      <c r="M66"/>
      <c r="N66"/>
      <c r="O66"/>
    </row>
    <row r="67" spans="1:15" s="9" customFormat="1">
      <c r="A67"/>
      <c r="B67" s="19" t="str">
        <f t="shared" si="3"/>
        <v/>
      </c>
      <c r="C67" s="28"/>
      <c r="D67" s="14" t="str">
        <f t="shared" si="2"/>
        <v/>
      </c>
      <c r="E67" s="4"/>
      <c r="H67"/>
      <c r="I67"/>
      <c r="J67"/>
      <c r="K67"/>
      <c r="L67"/>
      <c r="M67"/>
      <c r="N67"/>
      <c r="O67"/>
    </row>
    <row r="68" spans="1:15" s="9" customFormat="1">
      <c r="A68"/>
      <c r="B68" s="19" t="str">
        <f t="shared" si="3"/>
        <v/>
      </c>
      <c r="C68" s="28"/>
      <c r="D68" s="14" t="str">
        <f t="shared" si="2"/>
        <v/>
      </c>
      <c r="E68" s="4"/>
      <c r="H68"/>
      <c r="I68"/>
      <c r="J68"/>
      <c r="K68"/>
      <c r="L68"/>
      <c r="M68"/>
      <c r="N68"/>
      <c r="O68"/>
    </row>
    <row r="69" spans="1:15" s="9" customFormat="1">
      <c r="A69"/>
      <c r="B69" s="19" t="str">
        <f t="shared" si="3"/>
        <v/>
      </c>
      <c r="C69" s="28"/>
      <c r="D69" s="14" t="str">
        <f t="shared" si="2"/>
        <v/>
      </c>
      <c r="E69" s="4"/>
      <c r="H69"/>
      <c r="I69"/>
      <c r="J69"/>
      <c r="K69"/>
      <c r="L69"/>
      <c r="M69"/>
      <c r="N69"/>
      <c r="O69"/>
    </row>
    <row r="70" spans="1:15" s="9" customFormat="1">
      <c r="A70"/>
      <c r="B70" s="19" t="str">
        <f t="shared" si="3"/>
        <v/>
      </c>
      <c r="C70" s="28"/>
      <c r="D70" s="14" t="str">
        <f t="shared" si="2"/>
        <v/>
      </c>
      <c r="E70" s="4"/>
      <c r="H70"/>
      <c r="I70"/>
      <c r="J70"/>
      <c r="K70"/>
      <c r="L70"/>
      <c r="M70"/>
      <c r="N70"/>
      <c r="O70"/>
    </row>
    <row r="71" spans="1:15" s="9" customFormat="1">
      <c r="A71"/>
      <c r="B71" s="19" t="str">
        <f t="shared" si="3"/>
        <v/>
      </c>
      <c r="C71" s="28"/>
      <c r="D71" s="14" t="str">
        <f t="shared" si="2"/>
        <v/>
      </c>
      <c r="E71" s="4"/>
      <c r="H71"/>
      <c r="I71"/>
      <c r="J71"/>
      <c r="K71"/>
      <c r="L71"/>
      <c r="M71"/>
      <c r="N71"/>
      <c r="O71"/>
    </row>
    <row r="72" spans="1:15" s="9" customFormat="1">
      <c r="A72"/>
      <c r="B72" s="19" t="str">
        <f t="shared" si="3"/>
        <v/>
      </c>
      <c r="C72" s="28"/>
      <c r="D72" s="14" t="str">
        <f t="shared" si="2"/>
        <v/>
      </c>
      <c r="E72" s="4"/>
      <c r="H72"/>
      <c r="I72"/>
      <c r="J72"/>
      <c r="K72"/>
      <c r="L72"/>
      <c r="M72"/>
      <c r="N72"/>
      <c r="O72"/>
    </row>
    <row r="73" spans="1:15" s="9" customFormat="1">
      <c r="A73"/>
      <c r="B73" s="19" t="str">
        <f t="shared" si="3"/>
        <v/>
      </c>
      <c r="C73" s="28"/>
      <c r="D73" s="14" t="str">
        <f t="shared" si="2"/>
        <v/>
      </c>
      <c r="E73" s="4"/>
      <c r="H73"/>
      <c r="I73"/>
      <c r="J73"/>
      <c r="K73"/>
      <c r="L73"/>
      <c r="M73"/>
      <c r="N73"/>
      <c r="O73"/>
    </row>
    <row r="74" spans="1:15" s="9" customFormat="1">
      <c r="A74"/>
      <c r="B74" s="19" t="str">
        <f t="shared" si="3"/>
        <v/>
      </c>
      <c r="C74" s="28"/>
      <c r="D74" s="14" t="str">
        <f t="shared" si="2"/>
        <v/>
      </c>
      <c r="E74" s="4"/>
      <c r="H74"/>
      <c r="I74"/>
      <c r="J74"/>
      <c r="K74"/>
      <c r="L74"/>
      <c r="M74"/>
      <c r="N74"/>
      <c r="O74"/>
    </row>
    <row r="75" spans="1:15" s="9" customFormat="1">
      <c r="A75"/>
      <c r="B75" s="19" t="str">
        <f t="shared" si="3"/>
        <v/>
      </c>
      <c r="C75" s="28"/>
      <c r="D75" s="14" t="str">
        <f t="shared" si="2"/>
        <v/>
      </c>
      <c r="E75" s="4"/>
      <c r="H75"/>
      <c r="I75"/>
      <c r="J75"/>
      <c r="K75"/>
      <c r="L75"/>
      <c r="M75"/>
      <c r="N75"/>
      <c r="O75"/>
    </row>
    <row r="76" spans="1:15" s="9" customFormat="1">
      <c r="A76"/>
      <c r="B76" s="19" t="str">
        <f t="shared" si="3"/>
        <v/>
      </c>
      <c r="C76" s="28"/>
      <c r="D76" s="14" t="str">
        <f t="shared" si="2"/>
        <v/>
      </c>
      <c r="E76" s="4"/>
      <c r="H76"/>
      <c r="I76"/>
      <c r="J76"/>
      <c r="K76"/>
      <c r="L76"/>
      <c r="M76"/>
      <c r="N76"/>
      <c r="O76"/>
    </row>
    <row r="77" spans="1:15" s="9" customFormat="1">
      <c r="A77"/>
      <c r="B77" s="19" t="str">
        <f t="shared" ref="B77:B87" si="4">IF(B76&lt;$O$5,B76+1,"")</f>
        <v/>
      </c>
      <c r="C77" s="28"/>
      <c r="D77" s="14" t="str">
        <f t="shared" si="2"/>
        <v/>
      </c>
      <c r="E77" s="4"/>
      <c r="H77"/>
      <c r="I77"/>
      <c r="J77"/>
      <c r="K77"/>
      <c r="L77"/>
      <c r="M77"/>
      <c r="N77"/>
      <c r="O77"/>
    </row>
    <row r="78" spans="1:15" s="9" customFormat="1">
      <c r="A78"/>
      <c r="B78" s="19" t="str">
        <f t="shared" si="4"/>
        <v/>
      </c>
      <c r="C78" s="28"/>
      <c r="D78" s="14" t="str">
        <f t="shared" si="2"/>
        <v/>
      </c>
      <c r="E78" s="4"/>
      <c r="H78"/>
      <c r="I78"/>
      <c r="J78"/>
      <c r="K78"/>
      <c r="L78"/>
      <c r="M78"/>
      <c r="N78"/>
      <c r="O78"/>
    </row>
    <row r="79" spans="1:15" s="9" customFormat="1">
      <c r="A79"/>
      <c r="B79" s="19" t="str">
        <f t="shared" si="4"/>
        <v/>
      </c>
      <c r="C79" s="28"/>
      <c r="D79" s="14" t="str">
        <f t="shared" si="2"/>
        <v/>
      </c>
      <c r="E79" s="4"/>
      <c r="H79"/>
      <c r="I79"/>
      <c r="J79"/>
      <c r="K79"/>
      <c r="L79"/>
      <c r="M79"/>
      <c r="N79"/>
      <c r="O79"/>
    </row>
    <row r="80" spans="1:15" s="9" customFormat="1">
      <c r="A80"/>
      <c r="B80" s="19" t="str">
        <f t="shared" si="4"/>
        <v/>
      </c>
      <c r="C80" s="28"/>
      <c r="D80" s="14" t="str">
        <f t="shared" si="2"/>
        <v/>
      </c>
      <c r="E80" s="4"/>
      <c r="H80"/>
      <c r="I80"/>
      <c r="J80"/>
      <c r="K80"/>
      <c r="L80"/>
      <c r="M80"/>
      <c r="N80"/>
      <c r="O80"/>
    </row>
    <row r="81" spans="1:15" s="9" customFormat="1">
      <c r="A81"/>
      <c r="B81" s="19" t="str">
        <f t="shared" si="4"/>
        <v/>
      </c>
      <c r="C81" s="28"/>
      <c r="D81" s="14" t="str">
        <f t="shared" si="2"/>
        <v/>
      </c>
      <c r="E81" s="4"/>
      <c r="H81"/>
      <c r="I81"/>
      <c r="J81"/>
      <c r="K81"/>
      <c r="L81"/>
      <c r="M81"/>
      <c r="N81"/>
      <c r="O81"/>
    </row>
    <row r="82" spans="1:15" s="9" customFormat="1">
      <c r="A82"/>
      <c r="B82" s="19" t="str">
        <f t="shared" si="4"/>
        <v/>
      </c>
      <c r="C82" s="28"/>
      <c r="D82" s="14" t="str">
        <f t="shared" si="2"/>
        <v/>
      </c>
      <c r="E82" s="4"/>
      <c r="H82"/>
      <c r="I82"/>
      <c r="J82"/>
      <c r="K82"/>
      <c r="L82"/>
      <c r="M82"/>
      <c r="N82"/>
      <c r="O82"/>
    </row>
    <row r="83" spans="1:15" s="9" customFormat="1">
      <c r="A83"/>
      <c r="B83" s="19" t="str">
        <f t="shared" si="4"/>
        <v/>
      </c>
      <c r="C83" s="28"/>
      <c r="D83" s="14" t="str">
        <f t="shared" si="2"/>
        <v/>
      </c>
      <c r="E83" s="4"/>
      <c r="H83"/>
      <c r="I83"/>
      <c r="J83"/>
      <c r="K83"/>
      <c r="L83"/>
      <c r="M83"/>
      <c r="N83"/>
      <c r="O83"/>
    </row>
    <row r="84" spans="1:15" s="9" customFormat="1">
      <c r="A84"/>
      <c r="B84" s="19" t="str">
        <f t="shared" si="4"/>
        <v/>
      </c>
      <c r="C84" s="28"/>
      <c r="D84" s="14" t="str">
        <f t="shared" si="2"/>
        <v/>
      </c>
      <c r="E84" s="4"/>
      <c r="H84"/>
      <c r="I84"/>
      <c r="J84"/>
      <c r="K84"/>
      <c r="L84"/>
      <c r="M84"/>
      <c r="N84"/>
      <c r="O84"/>
    </row>
    <row r="85" spans="1:15" s="9" customFormat="1">
      <c r="A85"/>
      <c r="B85" s="19" t="str">
        <f t="shared" si="4"/>
        <v/>
      </c>
      <c r="C85" s="28"/>
      <c r="D85" s="14" t="str">
        <f t="shared" si="2"/>
        <v/>
      </c>
      <c r="E85" s="4"/>
      <c r="H85"/>
      <c r="I85"/>
      <c r="J85"/>
      <c r="K85"/>
      <c r="L85"/>
      <c r="M85"/>
      <c r="N85"/>
      <c r="O85"/>
    </row>
    <row r="86" spans="1:15" s="9" customFormat="1">
      <c r="A86"/>
      <c r="B86" s="19" t="str">
        <f t="shared" si="4"/>
        <v/>
      </c>
      <c r="C86" s="28"/>
      <c r="D86" s="14" t="str">
        <f t="shared" si="2"/>
        <v/>
      </c>
      <c r="E86" s="4"/>
      <c r="H86"/>
      <c r="I86"/>
      <c r="J86"/>
      <c r="K86"/>
      <c r="L86"/>
      <c r="M86"/>
      <c r="N86"/>
      <c r="O86"/>
    </row>
    <row r="87" spans="1:15" s="9" customFormat="1">
      <c r="A87"/>
      <c r="B87" s="19" t="str">
        <f t="shared" si="4"/>
        <v/>
      </c>
      <c r="C87" s="28"/>
      <c r="D87" s="14" t="str">
        <f t="shared" si="2"/>
        <v/>
      </c>
      <c r="E87" s="4"/>
      <c r="H87"/>
      <c r="I87"/>
      <c r="J87"/>
      <c r="K87"/>
      <c r="L87"/>
      <c r="M87"/>
      <c r="N87"/>
      <c r="O87"/>
    </row>
    <row r="101" spans="1:12">
      <c r="H101" s="8"/>
      <c r="I101" s="8"/>
      <c r="J101" s="8"/>
      <c r="K101" s="8"/>
    </row>
    <row r="102" spans="1:12" ht="13.2" customHeight="1">
      <c r="A102" s="52"/>
      <c r="B102" s="52"/>
      <c r="C102" s="21"/>
      <c r="H102" s="8"/>
      <c r="I102" s="8"/>
      <c r="J102" s="8"/>
      <c r="K102" s="8"/>
    </row>
    <row r="103" spans="1:12" ht="13.2" customHeight="1">
      <c r="A103" s="33"/>
      <c r="B103" s="67" t="s">
        <v>8</v>
      </c>
      <c r="C103" s="67"/>
      <c r="H103" s="8"/>
      <c r="I103" s="8"/>
      <c r="J103" s="8"/>
      <c r="K103" s="20"/>
    </row>
    <row r="104" spans="1:12">
      <c r="A104" s="33"/>
      <c r="B104" s="67"/>
      <c r="C104" s="67"/>
      <c r="H104" s="8"/>
      <c r="I104" s="8"/>
      <c r="J104" s="8"/>
      <c r="K104" s="21"/>
    </row>
    <row r="105" spans="1:12">
      <c r="A105" s="53"/>
      <c r="B105" s="53"/>
      <c r="C105" s="54"/>
      <c r="H105" s="8"/>
      <c r="I105" s="8"/>
      <c r="J105" s="8"/>
      <c r="K105" s="21"/>
    </row>
    <row r="106" spans="1:12" ht="26.4">
      <c r="B106" s="29" t="s">
        <v>13</v>
      </c>
      <c r="C106" s="24" t="s">
        <v>5</v>
      </c>
      <c r="D106" s="35" t="s">
        <v>23</v>
      </c>
      <c r="F106" s="25" t="s">
        <v>24</v>
      </c>
      <c r="H106" s="24" t="s">
        <v>10</v>
      </c>
      <c r="I106" s="24" t="s">
        <v>30</v>
      </c>
      <c r="J106" s="50"/>
      <c r="K106" s="51"/>
      <c r="L106" s="51"/>
    </row>
    <row r="107" spans="1:12">
      <c r="B107" s="30">
        <f>B12</f>
        <v>5</v>
      </c>
      <c r="C107" s="25">
        <f>C12</f>
        <v>267</v>
      </c>
      <c r="D107" s="14">
        <f>IF(OR(C12="",C13=""),"",IF(C12=0,"",C13/C12))</f>
        <v>1.6591760299625469</v>
      </c>
      <c r="F107" s="41">
        <f>$F$7*C107+$H$7</f>
        <v>1.5660910000000001</v>
      </c>
      <c r="H107" s="25">
        <f>ABS(F107-D107)</f>
        <v>9.308502996254675E-2</v>
      </c>
      <c r="I107" s="25">
        <v>1</v>
      </c>
      <c r="J107" s="8"/>
      <c r="K107" s="4"/>
      <c r="L107" s="4"/>
    </row>
    <row r="108" spans="1:12">
      <c r="B108" s="30">
        <f>IF(ISBLANK(C14),B107,B107+1)</f>
        <v>6</v>
      </c>
      <c r="C108" s="25">
        <f>IF(ISBLANK(C14),C107,C13)</f>
        <v>443</v>
      </c>
      <c r="D108" s="14">
        <f>IF(OR(C13="",C14=""),D107,IF(C13=0,"",C14/C13))</f>
        <v>1.4853273137697518</v>
      </c>
      <c r="F108" s="41">
        <f t="shared" ref="F108:F171" si="5">$F$7*C108+$H$7</f>
        <v>1.5437390000000002</v>
      </c>
      <c r="H108" s="25">
        <f>IF(B108=B107,0,ABS(F108-D108))</f>
        <v>5.8411686230248394E-2</v>
      </c>
      <c r="I108" s="25">
        <f>IF(B108=B107,0,1)</f>
        <v>1</v>
      </c>
      <c r="J108" s="8"/>
      <c r="K108" s="4"/>
      <c r="L108" s="4"/>
    </row>
    <row r="109" spans="1:12" ht="13.2" customHeight="1">
      <c r="B109" s="30">
        <f t="shared" ref="B109:B172" si="6">IF(ISBLANK(C15),B108,B108+1)</f>
        <v>7</v>
      </c>
      <c r="C109" s="25">
        <f t="shared" ref="C109:C172" si="7">IF(ISBLANK(C15),C108,C14)</f>
        <v>658</v>
      </c>
      <c r="D109" s="14">
        <f t="shared" ref="D109:D172" si="8">IF(OR(C14="",C15=""),D108,IF(C14=0,"",C15/C14))</f>
        <v>1.4604863221884499</v>
      </c>
      <c r="F109" s="41">
        <f t="shared" si="5"/>
        <v>1.5164340000000001</v>
      </c>
      <c r="H109" s="25">
        <f t="shared" ref="H109:H172" si="9">IF(B109=B108,0,ABS(F109-D109))</f>
        <v>5.5947677811550189E-2</v>
      </c>
      <c r="I109" s="25">
        <f t="shared" ref="I109:I172" si="10">IF(B109=B108,0,1)</f>
        <v>1</v>
      </c>
      <c r="J109" s="8"/>
      <c r="K109" s="4"/>
      <c r="L109" s="4"/>
    </row>
    <row r="110" spans="1:12">
      <c r="B110" s="30">
        <f t="shared" si="6"/>
        <v>8</v>
      </c>
      <c r="C110" s="25">
        <f t="shared" si="7"/>
        <v>961</v>
      </c>
      <c r="D110" s="14">
        <f t="shared" si="8"/>
        <v>1.5587929240374609</v>
      </c>
      <c r="F110" s="41">
        <f t="shared" si="5"/>
        <v>1.4779530000000001</v>
      </c>
      <c r="H110" s="25">
        <f t="shared" si="9"/>
        <v>8.0839924037460875E-2</v>
      </c>
      <c r="I110" s="25">
        <f t="shared" si="10"/>
        <v>1</v>
      </c>
      <c r="J110" s="8"/>
      <c r="K110" s="4"/>
      <c r="L110" s="4"/>
    </row>
    <row r="111" spans="1:12">
      <c r="B111" s="30">
        <f t="shared" si="6"/>
        <v>9</v>
      </c>
      <c r="C111" s="25">
        <f t="shared" si="7"/>
        <v>1498</v>
      </c>
      <c r="D111" s="14">
        <f t="shared" si="8"/>
        <v>1.4686248331108145</v>
      </c>
      <c r="F111" s="41">
        <f t="shared" si="5"/>
        <v>1.4097540000000002</v>
      </c>
      <c r="H111" s="25">
        <f t="shared" si="9"/>
        <v>5.8870833110814313E-2</v>
      </c>
      <c r="I111" s="25">
        <f t="shared" si="10"/>
        <v>1</v>
      </c>
      <c r="J111" s="8"/>
      <c r="K111" s="4"/>
      <c r="L111" s="4"/>
    </row>
    <row r="112" spans="1:12">
      <c r="B112" s="30">
        <f t="shared" si="6"/>
        <v>10</v>
      </c>
      <c r="C112" s="25">
        <f t="shared" si="7"/>
        <v>2200</v>
      </c>
      <c r="D112" s="14">
        <f t="shared" si="8"/>
        <v>1.3272727272727274</v>
      </c>
      <c r="F112" s="41">
        <f t="shared" si="5"/>
        <v>1.3206000000000002</v>
      </c>
      <c r="H112" s="25">
        <f t="shared" si="9"/>
        <v>6.6727272727271636E-3</v>
      </c>
      <c r="I112" s="25">
        <f t="shared" si="10"/>
        <v>1</v>
      </c>
      <c r="J112" s="8"/>
      <c r="K112" s="4"/>
      <c r="L112" s="4"/>
    </row>
    <row r="113" spans="2:12">
      <c r="B113" s="30">
        <f t="shared" si="6"/>
        <v>11</v>
      </c>
      <c r="C113" s="25">
        <f t="shared" si="7"/>
        <v>2920</v>
      </c>
      <c r="D113" s="14">
        <f t="shared" si="8"/>
        <v>1.1527397260273973</v>
      </c>
      <c r="F113" s="41">
        <f t="shared" si="5"/>
        <v>1.22916</v>
      </c>
      <c r="H113" s="25">
        <f t="shared" si="9"/>
        <v>7.6420273972602759E-2</v>
      </c>
      <c r="I113" s="25">
        <f t="shared" si="10"/>
        <v>1</v>
      </c>
      <c r="J113" s="8"/>
      <c r="K113" s="4"/>
      <c r="L113" s="4"/>
    </row>
    <row r="114" spans="2:12">
      <c r="B114" s="30">
        <f t="shared" si="6"/>
        <v>12</v>
      </c>
      <c r="C114" s="25">
        <f t="shared" si="7"/>
        <v>3366</v>
      </c>
      <c r="D114" s="14">
        <f t="shared" si="8"/>
        <v>1.1164587046939989</v>
      </c>
      <c r="F114" s="41">
        <f t="shared" si="5"/>
        <v>1.1725180000000002</v>
      </c>
      <c r="H114" s="25">
        <f t="shared" si="9"/>
        <v>5.6059295306001289E-2</v>
      </c>
      <c r="I114" s="25">
        <f t="shared" si="10"/>
        <v>1</v>
      </c>
      <c r="J114" s="8"/>
      <c r="K114" s="4"/>
      <c r="L114" s="4"/>
    </row>
    <row r="115" spans="2:12">
      <c r="B115" s="30">
        <f t="shared" si="6"/>
        <v>13</v>
      </c>
      <c r="C115" s="25">
        <f t="shared" si="7"/>
        <v>3758</v>
      </c>
      <c r="D115" s="14">
        <f t="shared" si="8"/>
        <v>1.0888770622671633</v>
      </c>
      <c r="F115" s="41">
        <f t="shared" si="5"/>
        <v>1.1227340000000001</v>
      </c>
      <c r="H115" s="25">
        <f t="shared" si="9"/>
        <v>3.3856937732836823E-2</v>
      </c>
      <c r="I115" s="25">
        <f t="shared" si="10"/>
        <v>1</v>
      </c>
      <c r="J115" s="8"/>
      <c r="K115" s="4"/>
      <c r="L115" s="4"/>
    </row>
    <row r="116" spans="2:12">
      <c r="B116" s="30">
        <f t="shared" si="6"/>
        <v>14</v>
      </c>
      <c r="C116" s="25">
        <f t="shared" si="7"/>
        <v>4092</v>
      </c>
      <c r="D116" s="14">
        <f t="shared" si="8"/>
        <v>1.096774193548387</v>
      </c>
      <c r="F116" s="41">
        <f t="shared" si="5"/>
        <v>1.0803160000000001</v>
      </c>
      <c r="H116" s="25">
        <f t="shared" si="9"/>
        <v>1.6458193548386957E-2</v>
      </c>
      <c r="I116" s="25">
        <f t="shared" si="10"/>
        <v>1</v>
      </c>
      <c r="J116" s="8"/>
      <c r="K116" s="4"/>
      <c r="L116" s="4"/>
    </row>
    <row r="117" spans="2:12">
      <c r="B117" s="30">
        <f t="shared" si="6"/>
        <v>15</v>
      </c>
      <c r="C117" s="25">
        <f t="shared" si="7"/>
        <v>4488</v>
      </c>
      <c r="D117" s="14">
        <f t="shared" si="8"/>
        <v>1.0516934046345812</v>
      </c>
      <c r="F117" s="41">
        <f t="shared" si="5"/>
        <v>1.0300240000000001</v>
      </c>
      <c r="H117" s="25">
        <f t="shared" si="9"/>
        <v>2.1669404634581113E-2</v>
      </c>
      <c r="I117" s="25">
        <f t="shared" si="10"/>
        <v>1</v>
      </c>
      <c r="J117" s="8"/>
      <c r="K117" s="4"/>
      <c r="L117" s="4"/>
    </row>
    <row r="118" spans="2:12">
      <c r="B118" s="30">
        <f t="shared" si="6"/>
        <v>16</v>
      </c>
      <c r="C118" s="25">
        <f t="shared" si="7"/>
        <v>4720</v>
      </c>
      <c r="D118" s="14">
        <f t="shared" si="8"/>
        <v>1.0305084745762711</v>
      </c>
      <c r="F118" s="41">
        <f t="shared" si="5"/>
        <v>1.0005600000000001</v>
      </c>
      <c r="H118" s="25">
        <f t="shared" si="9"/>
        <v>2.9948474576271034E-2</v>
      </c>
      <c r="I118" s="25">
        <f t="shared" si="10"/>
        <v>1</v>
      </c>
      <c r="J118" s="8"/>
      <c r="K118" s="4"/>
      <c r="L118" s="4"/>
    </row>
    <row r="119" spans="2:12">
      <c r="B119" s="30">
        <f t="shared" si="6"/>
        <v>17</v>
      </c>
      <c r="C119" s="25">
        <f t="shared" si="7"/>
        <v>4864</v>
      </c>
      <c r="D119" s="14">
        <f t="shared" si="8"/>
        <v>1.0238486842105263</v>
      </c>
      <c r="F119" s="41">
        <f t="shared" si="5"/>
        <v>0.98227200000000015</v>
      </c>
      <c r="H119" s="25">
        <f t="shared" si="9"/>
        <v>4.1576684210526182E-2</v>
      </c>
      <c r="I119" s="25">
        <f t="shared" si="10"/>
        <v>1</v>
      </c>
      <c r="J119" s="8"/>
      <c r="K119" s="4"/>
      <c r="L119" s="4"/>
    </row>
    <row r="120" spans="2:12">
      <c r="B120" s="30">
        <f t="shared" si="6"/>
        <v>18</v>
      </c>
      <c r="C120" s="25">
        <f t="shared" si="7"/>
        <v>4980</v>
      </c>
      <c r="D120" s="14">
        <f t="shared" si="8"/>
        <v>1.0269076305220883</v>
      </c>
      <c r="F120" s="41">
        <f t="shared" si="5"/>
        <v>0.96754000000000007</v>
      </c>
      <c r="H120" s="25">
        <f t="shared" si="9"/>
        <v>5.9367630522088266E-2</v>
      </c>
      <c r="I120" s="25">
        <f t="shared" si="10"/>
        <v>1</v>
      </c>
      <c r="J120" s="8"/>
      <c r="K120" s="4"/>
      <c r="L120" s="4"/>
    </row>
    <row r="121" spans="2:12">
      <c r="B121" s="30">
        <f t="shared" si="6"/>
        <v>19</v>
      </c>
      <c r="C121" s="25">
        <f t="shared" si="7"/>
        <v>5114</v>
      </c>
      <c r="D121" s="14">
        <f t="shared" si="8"/>
        <v>1.0121235823230348</v>
      </c>
      <c r="F121" s="41">
        <f t="shared" si="5"/>
        <v>0.95052200000000009</v>
      </c>
      <c r="H121" s="25">
        <f t="shared" si="9"/>
        <v>6.1601582323034698E-2</v>
      </c>
      <c r="I121" s="25">
        <f t="shared" si="10"/>
        <v>1</v>
      </c>
      <c r="J121" s="8"/>
      <c r="K121" s="4"/>
      <c r="L121" s="4"/>
    </row>
    <row r="122" spans="2:12">
      <c r="B122" s="30">
        <f t="shared" si="6"/>
        <v>20</v>
      </c>
      <c r="C122" s="25">
        <f t="shared" si="7"/>
        <v>5176</v>
      </c>
      <c r="D122" s="14">
        <f t="shared" si="8"/>
        <v>1.0127511591962906</v>
      </c>
      <c r="F122" s="41">
        <f t="shared" si="5"/>
        <v>0.94264800000000015</v>
      </c>
      <c r="H122" s="25">
        <f t="shared" si="9"/>
        <v>7.0103159196290399E-2</v>
      </c>
      <c r="I122" s="25">
        <f t="shared" si="10"/>
        <v>1</v>
      </c>
      <c r="J122" s="8"/>
      <c r="K122" s="4"/>
      <c r="L122" s="4"/>
    </row>
    <row r="123" spans="2:12">
      <c r="B123" s="30">
        <f t="shared" si="6"/>
        <v>21</v>
      </c>
      <c r="C123" s="25">
        <f t="shared" si="7"/>
        <v>5242</v>
      </c>
      <c r="D123" s="14">
        <f t="shared" si="8"/>
        <v>1.0106829454406716</v>
      </c>
      <c r="F123" s="41">
        <f t="shared" si="5"/>
        <v>0.93426600000000015</v>
      </c>
      <c r="H123" s="25">
        <f t="shared" si="9"/>
        <v>7.6416945440671458E-2</v>
      </c>
      <c r="I123" s="25">
        <f t="shared" si="10"/>
        <v>1</v>
      </c>
      <c r="J123" s="8"/>
      <c r="K123" s="4"/>
      <c r="L123" s="4"/>
    </row>
    <row r="124" spans="2:12">
      <c r="B124" s="30">
        <f t="shared" si="6"/>
        <v>22</v>
      </c>
      <c r="C124" s="25">
        <f t="shared" si="7"/>
        <v>5298</v>
      </c>
      <c r="D124" s="14">
        <f t="shared" si="8"/>
        <v>1.0101925254813138</v>
      </c>
      <c r="F124" s="41">
        <f t="shared" si="5"/>
        <v>0.92715400000000014</v>
      </c>
      <c r="H124" s="25">
        <f t="shared" si="9"/>
        <v>8.303852548131363E-2</v>
      </c>
      <c r="I124" s="25">
        <f t="shared" si="10"/>
        <v>1</v>
      </c>
      <c r="J124" s="8"/>
      <c r="K124" s="4"/>
      <c r="L124" s="4"/>
    </row>
    <row r="125" spans="2:12">
      <c r="B125" s="30">
        <f t="shared" si="6"/>
        <v>23</v>
      </c>
      <c r="C125" s="25">
        <f t="shared" si="7"/>
        <v>5352</v>
      </c>
      <c r="D125" s="14">
        <f t="shared" si="8"/>
        <v>1.0014947683109119</v>
      </c>
      <c r="F125" s="41">
        <f t="shared" si="5"/>
        <v>0.92029600000000011</v>
      </c>
      <c r="H125" s="25">
        <f t="shared" si="9"/>
        <v>8.1198768310911773E-2</v>
      </c>
      <c r="I125" s="25">
        <f t="shared" si="10"/>
        <v>1</v>
      </c>
      <c r="J125" s="8"/>
      <c r="K125" s="4"/>
      <c r="L125" s="4"/>
    </row>
    <row r="126" spans="2:12">
      <c r="B126" s="30">
        <f t="shared" si="6"/>
        <v>24</v>
      </c>
      <c r="C126" s="25">
        <f t="shared" si="7"/>
        <v>5360</v>
      </c>
      <c r="D126" s="14">
        <f t="shared" si="8"/>
        <v>1.0011194029850747</v>
      </c>
      <c r="F126" s="41">
        <f t="shared" si="5"/>
        <v>0.9192800000000001</v>
      </c>
      <c r="H126" s="25">
        <f t="shared" si="9"/>
        <v>8.1839402985074639E-2</v>
      </c>
      <c r="I126" s="25">
        <f t="shared" si="10"/>
        <v>1</v>
      </c>
      <c r="J126" s="8"/>
      <c r="K126" s="4"/>
      <c r="L126" s="4"/>
    </row>
    <row r="127" spans="2:12">
      <c r="B127" s="30">
        <f t="shared" si="6"/>
        <v>24</v>
      </c>
      <c r="C127" s="25">
        <f t="shared" si="7"/>
        <v>5360</v>
      </c>
      <c r="D127" s="14">
        <f t="shared" si="8"/>
        <v>1.0011194029850747</v>
      </c>
      <c r="F127" s="41">
        <f t="shared" si="5"/>
        <v>0.9192800000000001</v>
      </c>
      <c r="H127" s="25">
        <f t="shared" si="9"/>
        <v>0</v>
      </c>
      <c r="I127" s="25">
        <f t="shared" si="10"/>
        <v>0</v>
      </c>
      <c r="J127" s="8"/>
      <c r="K127" s="4"/>
      <c r="L127" s="4"/>
    </row>
    <row r="128" spans="2:12">
      <c r="B128" s="30">
        <f t="shared" si="6"/>
        <v>24</v>
      </c>
      <c r="C128" s="25">
        <f t="shared" si="7"/>
        <v>5360</v>
      </c>
      <c r="D128" s="14">
        <f t="shared" si="8"/>
        <v>1.0011194029850747</v>
      </c>
      <c r="F128" s="41">
        <f t="shared" si="5"/>
        <v>0.9192800000000001</v>
      </c>
      <c r="H128" s="25">
        <f t="shared" si="9"/>
        <v>0</v>
      </c>
      <c r="I128" s="25">
        <f t="shared" si="10"/>
        <v>0</v>
      </c>
      <c r="J128" s="8"/>
      <c r="K128" s="4"/>
      <c r="L128" s="4"/>
    </row>
    <row r="129" spans="2:12">
      <c r="B129" s="30">
        <f t="shared" si="6"/>
        <v>24</v>
      </c>
      <c r="C129" s="25">
        <f t="shared" si="7"/>
        <v>5360</v>
      </c>
      <c r="D129" s="14">
        <f t="shared" si="8"/>
        <v>1.0011194029850747</v>
      </c>
      <c r="F129" s="41">
        <f t="shared" si="5"/>
        <v>0.9192800000000001</v>
      </c>
      <c r="H129" s="25">
        <f t="shared" si="9"/>
        <v>0</v>
      </c>
      <c r="I129" s="25">
        <f t="shared" si="10"/>
        <v>0</v>
      </c>
      <c r="J129" s="8"/>
      <c r="K129" s="4"/>
      <c r="L129" s="4"/>
    </row>
    <row r="130" spans="2:12">
      <c r="B130" s="30">
        <f t="shared" si="6"/>
        <v>24</v>
      </c>
      <c r="C130" s="25">
        <f t="shared" si="7"/>
        <v>5360</v>
      </c>
      <c r="D130" s="14">
        <f t="shared" si="8"/>
        <v>1.0011194029850747</v>
      </c>
      <c r="F130" s="41">
        <f t="shared" si="5"/>
        <v>0.9192800000000001</v>
      </c>
      <c r="H130" s="25">
        <f t="shared" si="9"/>
        <v>0</v>
      </c>
      <c r="I130" s="25">
        <f t="shared" si="10"/>
        <v>0</v>
      </c>
      <c r="J130" s="8"/>
      <c r="K130" s="4"/>
      <c r="L130" s="4"/>
    </row>
    <row r="131" spans="2:12">
      <c r="B131" s="30">
        <f t="shared" si="6"/>
        <v>24</v>
      </c>
      <c r="C131" s="25">
        <f t="shared" si="7"/>
        <v>5360</v>
      </c>
      <c r="D131" s="14">
        <f t="shared" si="8"/>
        <v>1.0011194029850747</v>
      </c>
      <c r="F131" s="41">
        <f t="shared" si="5"/>
        <v>0.9192800000000001</v>
      </c>
      <c r="H131" s="25">
        <f t="shared" si="9"/>
        <v>0</v>
      </c>
      <c r="I131" s="25">
        <f t="shared" si="10"/>
        <v>0</v>
      </c>
      <c r="J131" s="8"/>
      <c r="K131" s="4"/>
      <c r="L131" s="4"/>
    </row>
    <row r="132" spans="2:12">
      <c r="B132" s="30">
        <f t="shared" si="6"/>
        <v>24</v>
      </c>
      <c r="C132" s="25">
        <f t="shared" si="7"/>
        <v>5360</v>
      </c>
      <c r="D132" s="14">
        <f t="shared" si="8"/>
        <v>1.0011194029850747</v>
      </c>
      <c r="F132" s="41">
        <f t="shared" si="5"/>
        <v>0.9192800000000001</v>
      </c>
      <c r="H132" s="25">
        <f t="shared" si="9"/>
        <v>0</v>
      </c>
      <c r="I132" s="25">
        <f t="shared" si="10"/>
        <v>0</v>
      </c>
      <c r="J132" s="8"/>
      <c r="K132" s="4"/>
      <c r="L132" s="4"/>
    </row>
    <row r="133" spans="2:12">
      <c r="B133" s="30">
        <f t="shared" si="6"/>
        <v>24</v>
      </c>
      <c r="C133" s="25">
        <f t="shared" si="7"/>
        <v>5360</v>
      </c>
      <c r="D133" s="14">
        <f t="shared" si="8"/>
        <v>1.0011194029850747</v>
      </c>
      <c r="F133" s="41">
        <f t="shared" si="5"/>
        <v>0.9192800000000001</v>
      </c>
      <c r="H133" s="25">
        <f t="shared" si="9"/>
        <v>0</v>
      </c>
      <c r="I133" s="25">
        <f t="shared" si="10"/>
        <v>0</v>
      </c>
      <c r="J133" s="8"/>
      <c r="K133" s="4"/>
      <c r="L133" s="4"/>
    </row>
    <row r="134" spans="2:12">
      <c r="B134" s="30">
        <f t="shared" si="6"/>
        <v>24</v>
      </c>
      <c r="C134" s="25">
        <f t="shared" si="7"/>
        <v>5360</v>
      </c>
      <c r="D134" s="14">
        <f t="shared" si="8"/>
        <v>1.0011194029850747</v>
      </c>
      <c r="F134" s="41">
        <f t="shared" si="5"/>
        <v>0.9192800000000001</v>
      </c>
      <c r="H134" s="25">
        <f t="shared" si="9"/>
        <v>0</v>
      </c>
      <c r="I134" s="25">
        <f t="shared" si="10"/>
        <v>0</v>
      </c>
      <c r="J134" s="8"/>
      <c r="K134" s="4"/>
      <c r="L134" s="4"/>
    </row>
    <row r="135" spans="2:12">
      <c r="B135" s="30">
        <f t="shared" si="6"/>
        <v>24</v>
      </c>
      <c r="C135" s="25">
        <f t="shared" si="7"/>
        <v>5360</v>
      </c>
      <c r="D135" s="14">
        <f t="shared" si="8"/>
        <v>1.0011194029850747</v>
      </c>
      <c r="F135" s="41">
        <f t="shared" si="5"/>
        <v>0.9192800000000001</v>
      </c>
      <c r="H135" s="25">
        <f t="shared" si="9"/>
        <v>0</v>
      </c>
      <c r="I135" s="25">
        <f t="shared" si="10"/>
        <v>0</v>
      </c>
      <c r="J135" s="8"/>
      <c r="K135" s="4"/>
      <c r="L135" s="4"/>
    </row>
    <row r="136" spans="2:12">
      <c r="B136" s="30">
        <f t="shared" si="6"/>
        <v>24</v>
      </c>
      <c r="C136" s="25">
        <f t="shared" si="7"/>
        <v>5360</v>
      </c>
      <c r="D136" s="14">
        <f t="shared" si="8"/>
        <v>1.0011194029850747</v>
      </c>
      <c r="F136" s="41">
        <f t="shared" si="5"/>
        <v>0.9192800000000001</v>
      </c>
      <c r="H136" s="25">
        <f t="shared" si="9"/>
        <v>0</v>
      </c>
      <c r="I136" s="25">
        <f t="shared" si="10"/>
        <v>0</v>
      </c>
      <c r="J136" s="8"/>
      <c r="K136" s="4"/>
      <c r="L136" s="4"/>
    </row>
    <row r="137" spans="2:12">
      <c r="B137" s="30">
        <f t="shared" si="6"/>
        <v>24</v>
      </c>
      <c r="C137" s="25">
        <f t="shared" si="7"/>
        <v>5360</v>
      </c>
      <c r="D137" s="14">
        <f t="shared" si="8"/>
        <v>1.0011194029850747</v>
      </c>
      <c r="F137" s="41">
        <f t="shared" si="5"/>
        <v>0.9192800000000001</v>
      </c>
      <c r="H137" s="25">
        <f t="shared" si="9"/>
        <v>0</v>
      </c>
      <c r="I137" s="25">
        <f t="shared" si="10"/>
        <v>0</v>
      </c>
      <c r="J137" s="8"/>
      <c r="K137" s="4"/>
      <c r="L137" s="4"/>
    </row>
    <row r="138" spans="2:12">
      <c r="B138" s="30">
        <f t="shared" si="6"/>
        <v>24</v>
      </c>
      <c r="C138" s="25">
        <f t="shared" si="7"/>
        <v>5360</v>
      </c>
      <c r="D138" s="14">
        <f t="shared" si="8"/>
        <v>1.0011194029850747</v>
      </c>
      <c r="F138" s="41">
        <f t="shared" si="5"/>
        <v>0.9192800000000001</v>
      </c>
      <c r="H138" s="25">
        <f t="shared" si="9"/>
        <v>0</v>
      </c>
      <c r="I138" s="25">
        <f t="shared" si="10"/>
        <v>0</v>
      </c>
      <c r="J138" s="8"/>
      <c r="K138" s="4"/>
      <c r="L138" s="4"/>
    </row>
    <row r="139" spans="2:12">
      <c r="B139" s="30">
        <f t="shared" si="6"/>
        <v>24</v>
      </c>
      <c r="C139" s="25">
        <f t="shared" si="7"/>
        <v>5360</v>
      </c>
      <c r="D139" s="14">
        <f t="shared" si="8"/>
        <v>1.0011194029850747</v>
      </c>
      <c r="F139" s="41">
        <f t="shared" si="5"/>
        <v>0.9192800000000001</v>
      </c>
      <c r="H139" s="25">
        <f t="shared" si="9"/>
        <v>0</v>
      </c>
      <c r="I139" s="25">
        <f t="shared" si="10"/>
        <v>0</v>
      </c>
      <c r="J139" s="8"/>
      <c r="K139" s="4"/>
      <c r="L139" s="4"/>
    </row>
    <row r="140" spans="2:12">
      <c r="B140" s="30">
        <f t="shared" si="6"/>
        <v>24</v>
      </c>
      <c r="C140" s="25">
        <f t="shared" si="7"/>
        <v>5360</v>
      </c>
      <c r="D140" s="14">
        <f t="shared" si="8"/>
        <v>1.0011194029850747</v>
      </c>
      <c r="F140" s="41">
        <f t="shared" si="5"/>
        <v>0.9192800000000001</v>
      </c>
      <c r="H140" s="25">
        <f t="shared" si="9"/>
        <v>0</v>
      </c>
      <c r="I140" s="25">
        <f t="shared" si="10"/>
        <v>0</v>
      </c>
      <c r="J140" s="8"/>
      <c r="K140" s="4"/>
      <c r="L140" s="4"/>
    </row>
    <row r="141" spans="2:12">
      <c r="B141" s="30">
        <f t="shared" si="6"/>
        <v>24</v>
      </c>
      <c r="C141" s="25">
        <f t="shared" si="7"/>
        <v>5360</v>
      </c>
      <c r="D141" s="14">
        <f t="shared" si="8"/>
        <v>1.0011194029850747</v>
      </c>
      <c r="F141" s="41">
        <f t="shared" si="5"/>
        <v>0.9192800000000001</v>
      </c>
      <c r="H141" s="25">
        <f t="shared" si="9"/>
        <v>0</v>
      </c>
      <c r="I141" s="25">
        <f t="shared" si="10"/>
        <v>0</v>
      </c>
      <c r="J141" s="8"/>
      <c r="K141" s="4"/>
      <c r="L141" s="4"/>
    </row>
    <row r="142" spans="2:12">
      <c r="B142" s="30">
        <f t="shared" si="6"/>
        <v>24</v>
      </c>
      <c r="C142" s="25">
        <f t="shared" si="7"/>
        <v>5360</v>
      </c>
      <c r="D142" s="14">
        <f t="shared" si="8"/>
        <v>1.0011194029850747</v>
      </c>
      <c r="F142" s="41">
        <f t="shared" si="5"/>
        <v>0.9192800000000001</v>
      </c>
      <c r="H142" s="25">
        <f t="shared" si="9"/>
        <v>0</v>
      </c>
      <c r="I142" s="25">
        <f t="shared" si="10"/>
        <v>0</v>
      </c>
      <c r="J142" s="8"/>
      <c r="K142" s="4"/>
      <c r="L142" s="4"/>
    </row>
    <row r="143" spans="2:12">
      <c r="B143" s="30">
        <f t="shared" si="6"/>
        <v>24</v>
      </c>
      <c r="C143" s="25">
        <f t="shared" si="7"/>
        <v>5360</v>
      </c>
      <c r="D143" s="14">
        <f t="shared" si="8"/>
        <v>1.0011194029850747</v>
      </c>
      <c r="F143" s="41">
        <f t="shared" si="5"/>
        <v>0.9192800000000001</v>
      </c>
      <c r="H143" s="25">
        <f t="shared" si="9"/>
        <v>0</v>
      </c>
      <c r="I143" s="25">
        <f t="shared" si="10"/>
        <v>0</v>
      </c>
      <c r="J143" s="8"/>
      <c r="K143" s="4"/>
      <c r="L143" s="4"/>
    </row>
    <row r="144" spans="2:12">
      <c r="B144" s="30">
        <f t="shared" si="6"/>
        <v>24</v>
      </c>
      <c r="C144" s="25">
        <f t="shared" si="7"/>
        <v>5360</v>
      </c>
      <c r="D144" s="14">
        <f t="shared" si="8"/>
        <v>1.0011194029850747</v>
      </c>
      <c r="F144" s="41">
        <f t="shared" si="5"/>
        <v>0.9192800000000001</v>
      </c>
      <c r="H144" s="25">
        <f t="shared" si="9"/>
        <v>0</v>
      </c>
      <c r="I144" s="25">
        <f t="shared" si="10"/>
        <v>0</v>
      </c>
      <c r="J144" s="8"/>
      <c r="K144" s="4"/>
      <c r="L144" s="4"/>
    </row>
    <row r="145" spans="2:12">
      <c r="B145" s="30">
        <f t="shared" si="6"/>
        <v>24</v>
      </c>
      <c r="C145" s="25">
        <f t="shared" si="7"/>
        <v>5360</v>
      </c>
      <c r="D145" s="14">
        <f t="shared" si="8"/>
        <v>1.0011194029850747</v>
      </c>
      <c r="F145" s="41">
        <f t="shared" si="5"/>
        <v>0.9192800000000001</v>
      </c>
      <c r="H145" s="25">
        <f t="shared" si="9"/>
        <v>0</v>
      </c>
      <c r="I145" s="25">
        <f t="shared" si="10"/>
        <v>0</v>
      </c>
      <c r="J145" s="8"/>
      <c r="K145" s="4"/>
      <c r="L145" s="4"/>
    </row>
    <row r="146" spans="2:12">
      <c r="B146" s="30">
        <f t="shared" si="6"/>
        <v>24</v>
      </c>
      <c r="C146" s="25">
        <f t="shared" si="7"/>
        <v>5360</v>
      </c>
      <c r="D146" s="14">
        <f t="shared" si="8"/>
        <v>1.0011194029850747</v>
      </c>
      <c r="F146" s="41">
        <f t="shared" si="5"/>
        <v>0.9192800000000001</v>
      </c>
      <c r="H146" s="25">
        <f t="shared" si="9"/>
        <v>0</v>
      </c>
      <c r="I146" s="25">
        <f t="shared" si="10"/>
        <v>0</v>
      </c>
      <c r="J146" s="8"/>
      <c r="K146" s="4"/>
      <c r="L146" s="4"/>
    </row>
    <row r="147" spans="2:12">
      <c r="B147" s="30">
        <f t="shared" si="6"/>
        <v>24</v>
      </c>
      <c r="C147" s="25">
        <f t="shared" si="7"/>
        <v>5360</v>
      </c>
      <c r="D147" s="14">
        <f t="shared" si="8"/>
        <v>1.0011194029850747</v>
      </c>
      <c r="F147" s="41">
        <f t="shared" si="5"/>
        <v>0.9192800000000001</v>
      </c>
      <c r="H147" s="25">
        <f t="shared" si="9"/>
        <v>0</v>
      </c>
      <c r="I147" s="25">
        <f t="shared" si="10"/>
        <v>0</v>
      </c>
      <c r="J147" s="8"/>
      <c r="K147" s="4"/>
      <c r="L147" s="4"/>
    </row>
    <row r="148" spans="2:12">
      <c r="B148" s="30">
        <f t="shared" si="6"/>
        <v>24</v>
      </c>
      <c r="C148" s="25">
        <f t="shared" si="7"/>
        <v>5360</v>
      </c>
      <c r="D148" s="14">
        <f t="shared" si="8"/>
        <v>1.0011194029850747</v>
      </c>
      <c r="F148" s="41">
        <f t="shared" si="5"/>
        <v>0.9192800000000001</v>
      </c>
      <c r="H148" s="25">
        <f t="shared" si="9"/>
        <v>0</v>
      </c>
      <c r="I148" s="25">
        <f t="shared" si="10"/>
        <v>0</v>
      </c>
      <c r="J148" s="8"/>
      <c r="K148" s="4"/>
      <c r="L148" s="4"/>
    </row>
    <row r="149" spans="2:12">
      <c r="B149" s="30">
        <f t="shared" si="6"/>
        <v>24</v>
      </c>
      <c r="C149" s="25">
        <f t="shared" si="7"/>
        <v>5360</v>
      </c>
      <c r="D149" s="14">
        <f t="shared" si="8"/>
        <v>1.0011194029850747</v>
      </c>
      <c r="F149" s="41">
        <f t="shared" si="5"/>
        <v>0.9192800000000001</v>
      </c>
      <c r="H149" s="25">
        <f t="shared" si="9"/>
        <v>0</v>
      </c>
      <c r="I149" s="25">
        <f t="shared" si="10"/>
        <v>0</v>
      </c>
      <c r="J149" s="8"/>
      <c r="K149" s="4"/>
      <c r="L149" s="4"/>
    </row>
    <row r="150" spans="2:12">
      <c r="B150" s="30">
        <f t="shared" si="6"/>
        <v>24</v>
      </c>
      <c r="C150" s="25">
        <f t="shared" si="7"/>
        <v>5360</v>
      </c>
      <c r="D150" s="14">
        <f t="shared" si="8"/>
        <v>1.0011194029850747</v>
      </c>
      <c r="F150" s="41">
        <f t="shared" si="5"/>
        <v>0.9192800000000001</v>
      </c>
      <c r="H150" s="25">
        <f t="shared" si="9"/>
        <v>0</v>
      </c>
      <c r="I150" s="25">
        <f t="shared" si="10"/>
        <v>0</v>
      </c>
      <c r="J150" s="8"/>
      <c r="K150" s="4"/>
      <c r="L150" s="4"/>
    </row>
    <row r="151" spans="2:12">
      <c r="B151" s="30">
        <f t="shared" si="6"/>
        <v>24</v>
      </c>
      <c r="C151" s="25">
        <f t="shared" si="7"/>
        <v>5360</v>
      </c>
      <c r="D151" s="14">
        <f t="shared" si="8"/>
        <v>1.0011194029850747</v>
      </c>
      <c r="F151" s="41">
        <f t="shared" si="5"/>
        <v>0.9192800000000001</v>
      </c>
      <c r="H151" s="25">
        <f t="shared" si="9"/>
        <v>0</v>
      </c>
      <c r="I151" s="25">
        <f t="shared" si="10"/>
        <v>0</v>
      </c>
      <c r="J151" s="8"/>
      <c r="K151" s="4"/>
      <c r="L151" s="4"/>
    </row>
    <row r="152" spans="2:12">
      <c r="B152" s="30">
        <f t="shared" si="6"/>
        <v>24</v>
      </c>
      <c r="C152" s="25">
        <f t="shared" si="7"/>
        <v>5360</v>
      </c>
      <c r="D152" s="14">
        <f t="shared" si="8"/>
        <v>1.0011194029850747</v>
      </c>
      <c r="F152" s="41">
        <f t="shared" si="5"/>
        <v>0.9192800000000001</v>
      </c>
      <c r="H152" s="25">
        <f t="shared" si="9"/>
        <v>0</v>
      </c>
      <c r="I152" s="25">
        <f t="shared" si="10"/>
        <v>0</v>
      </c>
      <c r="J152" s="8"/>
      <c r="K152" s="4"/>
      <c r="L152" s="4"/>
    </row>
    <row r="153" spans="2:12">
      <c r="B153" s="30">
        <f t="shared" si="6"/>
        <v>24</v>
      </c>
      <c r="C153" s="25">
        <f t="shared" si="7"/>
        <v>5360</v>
      </c>
      <c r="D153" s="14">
        <f t="shared" si="8"/>
        <v>1.0011194029850747</v>
      </c>
      <c r="F153" s="41">
        <f t="shared" si="5"/>
        <v>0.9192800000000001</v>
      </c>
      <c r="H153" s="25">
        <f t="shared" si="9"/>
        <v>0</v>
      </c>
      <c r="I153" s="25">
        <f t="shared" si="10"/>
        <v>0</v>
      </c>
      <c r="J153" s="8"/>
      <c r="K153" s="4"/>
      <c r="L153" s="4"/>
    </row>
    <row r="154" spans="2:12">
      <c r="B154" s="30">
        <f t="shared" si="6"/>
        <v>24</v>
      </c>
      <c r="C154" s="25">
        <f t="shared" si="7"/>
        <v>5360</v>
      </c>
      <c r="D154" s="14">
        <f t="shared" si="8"/>
        <v>1.0011194029850747</v>
      </c>
      <c r="F154" s="41">
        <f t="shared" si="5"/>
        <v>0.9192800000000001</v>
      </c>
      <c r="H154" s="25">
        <f t="shared" si="9"/>
        <v>0</v>
      </c>
      <c r="I154" s="25">
        <f t="shared" si="10"/>
        <v>0</v>
      </c>
      <c r="J154" s="8"/>
      <c r="K154" s="4"/>
      <c r="L154" s="4"/>
    </row>
    <row r="155" spans="2:12">
      <c r="B155" s="30">
        <f t="shared" si="6"/>
        <v>24</v>
      </c>
      <c r="C155" s="25">
        <f t="shared" si="7"/>
        <v>5360</v>
      </c>
      <c r="D155" s="14">
        <f t="shared" si="8"/>
        <v>1.0011194029850747</v>
      </c>
      <c r="F155" s="41">
        <f t="shared" si="5"/>
        <v>0.9192800000000001</v>
      </c>
      <c r="H155" s="25">
        <f t="shared" si="9"/>
        <v>0</v>
      </c>
      <c r="I155" s="25">
        <f t="shared" si="10"/>
        <v>0</v>
      </c>
      <c r="J155" s="8"/>
      <c r="K155" s="4"/>
      <c r="L155" s="4"/>
    </row>
    <row r="156" spans="2:12">
      <c r="B156" s="30">
        <f t="shared" si="6"/>
        <v>24</v>
      </c>
      <c r="C156" s="25">
        <f t="shared" si="7"/>
        <v>5360</v>
      </c>
      <c r="D156" s="14">
        <f t="shared" si="8"/>
        <v>1.0011194029850747</v>
      </c>
      <c r="F156" s="41">
        <f t="shared" si="5"/>
        <v>0.9192800000000001</v>
      </c>
      <c r="H156" s="25">
        <f t="shared" si="9"/>
        <v>0</v>
      </c>
      <c r="I156" s="25">
        <f t="shared" si="10"/>
        <v>0</v>
      </c>
      <c r="J156" s="8"/>
      <c r="K156" s="4"/>
      <c r="L156" s="4"/>
    </row>
    <row r="157" spans="2:12">
      <c r="B157" s="30">
        <f t="shared" si="6"/>
        <v>24</v>
      </c>
      <c r="C157" s="25">
        <f t="shared" si="7"/>
        <v>5360</v>
      </c>
      <c r="D157" s="14">
        <f t="shared" si="8"/>
        <v>1.0011194029850747</v>
      </c>
      <c r="F157" s="41">
        <f t="shared" si="5"/>
        <v>0.9192800000000001</v>
      </c>
      <c r="H157" s="25">
        <f t="shared" si="9"/>
        <v>0</v>
      </c>
      <c r="I157" s="25">
        <f t="shared" si="10"/>
        <v>0</v>
      </c>
      <c r="J157" s="8"/>
      <c r="K157" s="4"/>
      <c r="L157" s="4"/>
    </row>
    <row r="158" spans="2:12">
      <c r="B158" s="30">
        <f t="shared" si="6"/>
        <v>24</v>
      </c>
      <c r="C158" s="25">
        <f t="shared" si="7"/>
        <v>5360</v>
      </c>
      <c r="D158" s="14">
        <f t="shared" si="8"/>
        <v>1.0011194029850747</v>
      </c>
      <c r="F158" s="41">
        <f t="shared" si="5"/>
        <v>0.9192800000000001</v>
      </c>
      <c r="H158" s="25">
        <f t="shared" si="9"/>
        <v>0</v>
      </c>
      <c r="I158" s="25">
        <f t="shared" si="10"/>
        <v>0</v>
      </c>
      <c r="J158" s="8"/>
      <c r="K158" s="4"/>
      <c r="L158" s="4"/>
    </row>
    <row r="159" spans="2:12">
      <c r="B159" s="30">
        <f t="shared" si="6"/>
        <v>24</v>
      </c>
      <c r="C159" s="25">
        <f t="shared" si="7"/>
        <v>5360</v>
      </c>
      <c r="D159" s="14">
        <f t="shared" si="8"/>
        <v>1.0011194029850747</v>
      </c>
      <c r="F159" s="41">
        <f t="shared" si="5"/>
        <v>0.9192800000000001</v>
      </c>
      <c r="H159" s="25">
        <f t="shared" si="9"/>
        <v>0</v>
      </c>
      <c r="I159" s="25">
        <f t="shared" si="10"/>
        <v>0</v>
      </c>
      <c r="J159" s="8"/>
      <c r="K159" s="4"/>
      <c r="L159" s="4"/>
    </row>
    <row r="160" spans="2:12">
      <c r="B160" s="30">
        <f t="shared" si="6"/>
        <v>24</v>
      </c>
      <c r="C160" s="25">
        <f t="shared" si="7"/>
        <v>5360</v>
      </c>
      <c r="D160" s="14">
        <f t="shared" si="8"/>
        <v>1.0011194029850747</v>
      </c>
      <c r="F160" s="41">
        <f t="shared" si="5"/>
        <v>0.9192800000000001</v>
      </c>
      <c r="H160" s="25">
        <f t="shared" si="9"/>
        <v>0</v>
      </c>
      <c r="I160" s="25">
        <f t="shared" si="10"/>
        <v>0</v>
      </c>
      <c r="J160" s="8"/>
      <c r="K160" s="4"/>
      <c r="L160" s="4"/>
    </row>
    <row r="161" spans="2:12">
      <c r="B161" s="30">
        <f t="shared" si="6"/>
        <v>24</v>
      </c>
      <c r="C161" s="25">
        <f t="shared" si="7"/>
        <v>5360</v>
      </c>
      <c r="D161" s="14">
        <f t="shared" si="8"/>
        <v>1.0011194029850747</v>
      </c>
      <c r="F161" s="41">
        <f t="shared" si="5"/>
        <v>0.9192800000000001</v>
      </c>
      <c r="H161" s="25">
        <f t="shared" si="9"/>
        <v>0</v>
      </c>
      <c r="I161" s="25">
        <f t="shared" si="10"/>
        <v>0</v>
      </c>
      <c r="J161" s="8"/>
      <c r="K161" s="4"/>
      <c r="L161" s="4"/>
    </row>
    <row r="162" spans="2:12">
      <c r="B162" s="30">
        <f t="shared" si="6"/>
        <v>24</v>
      </c>
      <c r="C162" s="25">
        <f t="shared" si="7"/>
        <v>5360</v>
      </c>
      <c r="D162" s="14">
        <f t="shared" si="8"/>
        <v>1.0011194029850747</v>
      </c>
      <c r="F162" s="41">
        <f t="shared" si="5"/>
        <v>0.9192800000000001</v>
      </c>
      <c r="H162" s="25">
        <f t="shared" si="9"/>
        <v>0</v>
      </c>
      <c r="I162" s="25">
        <f t="shared" si="10"/>
        <v>0</v>
      </c>
      <c r="J162" s="8"/>
      <c r="K162" s="4"/>
      <c r="L162" s="4"/>
    </row>
    <row r="163" spans="2:12">
      <c r="B163" s="30">
        <f t="shared" si="6"/>
        <v>24</v>
      </c>
      <c r="C163" s="25">
        <f t="shared" si="7"/>
        <v>5360</v>
      </c>
      <c r="D163" s="14">
        <f t="shared" si="8"/>
        <v>1.0011194029850747</v>
      </c>
      <c r="F163" s="41">
        <f t="shared" si="5"/>
        <v>0.9192800000000001</v>
      </c>
      <c r="H163" s="25">
        <f t="shared" si="9"/>
        <v>0</v>
      </c>
      <c r="I163" s="25">
        <f t="shared" si="10"/>
        <v>0</v>
      </c>
      <c r="J163" s="8"/>
      <c r="K163" s="4"/>
      <c r="L163" s="4"/>
    </row>
    <row r="164" spans="2:12">
      <c r="B164" s="30">
        <f t="shared" si="6"/>
        <v>24</v>
      </c>
      <c r="C164" s="25">
        <f t="shared" si="7"/>
        <v>5360</v>
      </c>
      <c r="D164" s="14">
        <f t="shared" si="8"/>
        <v>1.0011194029850747</v>
      </c>
      <c r="F164" s="41">
        <f t="shared" si="5"/>
        <v>0.9192800000000001</v>
      </c>
      <c r="H164" s="25">
        <f t="shared" si="9"/>
        <v>0</v>
      </c>
      <c r="I164" s="25">
        <f t="shared" si="10"/>
        <v>0</v>
      </c>
      <c r="J164" s="8"/>
      <c r="K164" s="4"/>
      <c r="L164" s="4"/>
    </row>
    <row r="165" spans="2:12">
      <c r="B165" s="30">
        <f t="shared" si="6"/>
        <v>24</v>
      </c>
      <c r="C165" s="25">
        <f t="shared" si="7"/>
        <v>5360</v>
      </c>
      <c r="D165" s="14">
        <f t="shared" si="8"/>
        <v>1.0011194029850747</v>
      </c>
      <c r="F165" s="41">
        <f t="shared" si="5"/>
        <v>0.9192800000000001</v>
      </c>
      <c r="H165" s="25">
        <f t="shared" si="9"/>
        <v>0</v>
      </c>
      <c r="I165" s="25">
        <f t="shared" si="10"/>
        <v>0</v>
      </c>
      <c r="J165" s="8"/>
      <c r="K165" s="4"/>
      <c r="L165" s="4"/>
    </row>
    <row r="166" spans="2:12">
      <c r="B166" s="30">
        <f t="shared" si="6"/>
        <v>24</v>
      </c>
      <c r="C166" s="25">
        <f t="shared" si="7"/>
        <v>5360</v>
      </c>
      <c r="D166" s="14">
        <f t="shared" si="8"/>
        <v>1.0011194029850747</v>
      </c>
      <c r="F166" s="41">
        <f t="shared" si="5"/>
        <v>0.9192800000000001</v>
      </c>
      <c r="H166" s="25">
        <f t="shared" si="9"/>
        <v>0</v>
      </c>
      <c r="I166" s="25">
        <f t="shared" si="10"/>
        <v>0</v>
      </c>
      <c r="J166" s="8"/>
      <c r="K166" s="4"/>
      <c r="L166" s="4"/>
    </row>
    <row r="167" spans="2:12">
      <c r="B167" s="30">
        <f t="shared" si="6"/>
        <v>24</v>
      </c>
      <c r="C167" s="25">
        <f t="shared" si="7"/>
        <v>5360</v>
      </c>
      <c r="D167" s="14">
        <f t="shared" si="8"/>
        <v>1.0011194029850747</v>
      </c>
      <c r="F167" s="41">
        <f t="shared" si="5"/>
        <v>0.9192800000000001</v>
      </c>
      <c r="H167" s="25">
        <f t="shared" si="9"/>
        <v>0</v>
      </c>
      <c r="I167" s="25">
        <f t="shared" si="10"/>
        <v>0</v>
      </c>
      <c r="J167" s="8"/>
      <c r="K167" s="4"/>
      <c r="L167" s="4"/>
    </row>
    <row r="168" spans="2:12">
      <c r="B168" s="30">
        <f t="shared" si="6"/>
        <v>24</v>
      </c>
      <c r="C168" s="25">
        <f t="shared" si="7"/>
        <v>5360</v>
      </c>
      <c r="D168" s="14">
        <f t="shared" si="8"/>
        <v>1.0011194029850747</v>
      </c>
      <c r="F168" s="41">
        <f t="shared" si="5"/>
        <v>0.9192800000000001</v>
      </c>
      <c r="H168" s="25">
        <f t="shared" si="9"/>
        <v>0</v>
      </c>
      <c r="I168" s="25">
        <f t="shared" si="10"/>
        <v>0</v>
      </c>
      <c r="J168" s="8"/>
      <c r="K168" s="4"/>
      <c r="L168" s="4"/>
    </row>
    <row r="169" spans="2:12">
      <c r="B169" s="30">
        <f t="shared" si="6"/>
        <v>24</v>
      </c>
      <c r="C169" s="25">
        <f t="shared" si="7"/>
        <v>5360</v>
      </c>
      <c r="D169" s="14">
        <f t="shared" si="8"/>
        <v>1.0011194029850747</v>
      </c>
      <c r="F169" s="41">
        <f t="shared" si="5"/>
        <v>0.9192800000000001</v>
      </c>
      <c r="H169" s="25">
        <f t="shared" si="9"/>
        <v>0</v>
      </c>
      <c r="I169" s="25">
        <f t="shared" si="10"/>
        <v>0</v>
      </c>
      <c r="J169" s="8"/>
      <c r="K169" s="4"/>
      <c r="L169" s="4"/>
    </row>
    <row r="170" spans="2:12">
      <c r="B170" s="30">
        <f t="shared" si="6"/>
        <v>24</v>
      </c>
      <c r="C170" s="25">
        <f t="shared" si="7"/>
        <v>5360</v>
      </c>
      <c r="D170" s="14">
        <f t="shared" si="8"/>
        <v>1.0011194029850747</v>
      </c>
      <c r="F170" s="41">
        <f t="shared" si="5"/>
        <v>0.9192800000000001</v>
      </c>
      <c r="H170" s="25">
        <f t="shared" si="9"/>
        <v>0</v>
      </c>
      <c r="I170" s="25">
        <f t="shared" si="10"/>
        <v>0</v>
      </c>
      <c r="J170" s="8"/>
      <c r="K170" s="4"/>
      <c r="L170" s="4"/>
    </row>
    <row r="171" spans="2:12">
      <c r="B171" s="30">
        <f t="shared" si="6"/>
        <v>24</v>
      </c>
      <c r="C171" s="25">
        <f t="shared" si="7"/>
        <v>5360</v>
      </c>
      <c r="D171" s="14">
        <f t="shared" si="8"/>
        <v>1.0011194029850747</v>
      </c>
      <c r="F171" s="41">
        <f t="shared" si="5"/>
        <v>0.9192800000000001</v>
      </c>
      <c r="H171" s="25">
        <f t="shared" si="9"/>
        <v>0</v>
      </c>
      <c r="I171" s="25">
        <f t="shared" si="10"/>
        <v>0</v>
      </c>
      <c r="J171" s="8"/>
      <c r="K171" s="4"/>
      <c r="L171" s="4"/>
    </row>
    <row r="172" spans="2:12">
      <c r="B172" s="30">
        <f t="shared" si="6"/>
        <v>24</v>
      </c>
      <c r="C172" s="25">
        <f t="shared" si="7"/>
        <v>5360</v>
      </c>
      <c r="D172" s="14">
        <f t="shared" si="8"/>
        <v>1.0011194029850747</v>
      </c>
      <c r="F172" s="41">
        <f t="shared" ref="F172:F182" si="11">$F$7*C172+$H$7</f>
        <v>0.9192800000000001</v>
      </c>
      <c r="H172" s="25">
        <f t="shared" si="9"/>
        <v>0</v>
      </c>
      <c r="I172" s="25">
        <f t="shared" si="10"/>
        <v>0</v>
      </c>
      <c r="J172" s="8"/>
      <c r="K172" s="4"/>
      <c r="L172" s="4"/>
    </row>
    <row r="173" spans="2:12">
      <c r="B173" s="30">
        <f t="shared" ref="B173:B182" si="12">IF(ISBLANK(C79),B172,B172+1)</f>
        <v>24</v>
      </c>
      <c r="C173" s="25">
        <f t="shared" ref="C173:C182" si="13">IF(ISBLANK(C79),C172,C78)</f>
        <v>5360</v>
      </c>
      <c r="D173" s="14">
        <f t="shared" ref="D173:D182" si="14">IF(OR(C78="",C79=""),D172,IF(C78=0,"",C79/C78))</f>
        <v>1.0011194029850747</v>
      </c>
      <c r="F173" s="41">
        <f t="shared" si="11"/>
        <v>0.9192800000000001</v>
      </c>
      <c r="H173" s="25">
        <f t="shared" ref="H173:H182" si="15">IF(B173=B172,0,ABS(F173-D173))</f>
        <v>0</v>
      </c>
      <c r="I173" s="25">
        <f t="shared" ref="I173:I182" si="16">IF(B173=B172,0,1)</f>
        <v>0</v>
      </c>
      <c r="J173" s="8"/>
      <c r="K173" s="4"/>
      <c r="L173" s="4"/>
    </row>
    <row r="174" spans="2:12">
      <c r="B174" s="30">
        <f t="shared" si="12"/>
        <v>24</v>
      </c>
      <c r="C174" s="25">
        <f t="shared" si="13"/>
        <v>5360</v>
      </c>
      <c r="D174" s="14">
        <f t="shared" si="14"/>
        <v>1.0011194029850747</v>
      </c>
      <c r="F174" s="41">
        <f t="shared" si="11"/>
        <v>0.9192800000000001</v>
      </c>
      <c r="H174" s="25">
        <f t="shared" si="15"/>
        <v>0</v>
      </c>
      <c r="I174" s="25">
        <f t="shared" si="16"/>
        <v>0</v>
      </c>
      <c r="J174" s="8"/>
      <c r="K174" s="4"/>
      <c r="L174" s="4"/>
    </row>
    <row r="175" spans="2:12">
      <c r="B175" s="30">
        <f t="shared" si="12"/>
        <v>24</v>
      </c>
      <c r="C175" s="25">
        <f t="shared" si="13"/>
        <v>5360</v>
      </c>
      <c r="D175" s="14">
        <f t="shared" si="14"/>
        <v>1.0011194029850747</v>
      </c>
      <c r="F175" s="41">
        <f t="shared" si="11"/>
        <v>0.9192800000000001</v>
      </c>
      <c r="H175" s="25">
        <f t="shared" si="15"/>
        <v>0</v>
      </c>
      <c r="I175" s="25">
        <f t="shared" si="16"/>
        <v>0</v>
      </c>
      <c r="J175" s="8"/>
      <c r="K175" s="4"/>
      <c r="L175" s="4"/>
    </row>
    <row r="176" spans="2:12">
      <c r="B176" s="30">
        <f t="shared" si="12"/>
        <v>24</v>
      </c>
      <c r="C176" s="25">
        <f t="shared" si="13"/>
        <v>5360</v>
      </c>
      <c r="D176" s="14">
        <f t="shared" si="14"/>
        <v>1.0011194029850747</v>
      </c>
      <c r="F176" s="41">
        <f t="shared" si="11"/>
        <v>0.9192800000000001</v>
      </c>
      <c r="H176" s="25">
        <f t="shared" si="15"/>
        <v>0</v>
      </c>
      <c r="I176" s="25">
        <f t="shared" si="16"/>
        <v>0</v>
      </c>
      <c r="J176" s="8"/>
      <c r="K176" s="4"/>
      <c r="L176" s="4"/>
    </row>
    <row r="177" spans="1:12">
      <c r="B177" s="30">
        <f t="shared" si="12"/>
        <v>24</v>
      </c>
      <c r="C177" s="25">
        <f t="shared" si="13"/>
        <v>5360</v>
      </c>
      <c r="D177" s="14">
        <f t="shared" si="14"/>
        <v>1.0011194029850747</v>
      </c>
      <c r="F177" s="41">
        <f t="shared" si="11"/>
        <v>0.9192800000000001</v>
      </c>
      <c r="H177" s="25">
        <f t="shared" si="15"/>
        <v>0</v>
      </c>
      <c r="I177" s="25">
        <f t="shared" si="16"/>
        <v>0</v>
      </c>
      <c r="J177" s="8"/>
      <c r="K177" s="4"/>
      <c r="L177" s="4"/>
    </row>
    <row r="178" spans="1:12">
      <c r="B178" s="30">
        <f t="shared" si="12"/>
        <v>24</v>
      </c>
      <c r="C178" s="25">
        <f t="shared" si="13"/>
        <v>5360</v>
      </c>
      <c r="D178" s="14">
        <f t="shared" si="14"/>
        <v>1.0011194029850747</v>
      </c>
      <c r="F178" s="41">
        <f t="shared" si="11"/>
        <v>0.9192800000000001</v>
      </c>
      <c r="H178" s="25">
        <f t="shared" si="15"/>
        <v>0</v>
      </c>
      <c r="I178" s="25">
        <f t="shared" si="16"/>
        <v>0</v>
      </c>
      <c r="J178" s="8"/>
      <c r="K178" s="4"/>
      <c r="L178" s="4"/>
    </row>
    <row r="179" spans="1:12">
      <c r="B179" s="30">
        <f t="shared" si="12"/>
        <v>24</v>
      </c>
      <c r="C179" s="25">
        <f t="shared" si="13"/>
        <v>5360</v>
      </c>
      <c r="D179" s="14">
        <f t="shared" si="14"/>
        <v>1.0011194029850747</v>
      </c>
      <c r="F179" s="41">
        <f t="shared" si="11"/>
        <v>0.9192800000000001</v>
      </c>
      <c r="H179" s="25">
        <f t="shared" si="15"/>
        <v>0</v>
      </c>
      <c r="I179" s="25">
        <f t="shared" si="16"/>
        <v>0</v>
      </c>
      <c r="J179" s="8"/>
      <c r="K179" s="4"/>
      <c r="L179" s="4"/>
    </row>
    <row r="180" spans="1:12">
      <c r="B180" s="30">
        <f t="shared" si="12"/>
        <v>24</v>
      </c>
      <c r="C180" s="25">
        <f t="shared" si="13"/>
        <v>5360</v>
      </c>
      <c r="D180" s="14">
        <f t="shared" si="14"/>
        <v>1.0011194029850747</v>
      </c>
      <c r="F180" s="41">
        <f t="shared" si="11"/>
        <v>0.9192800000000001</v>
      </c>
      <c r="H180" s="25">
        <f t="shared" si="15"/>
        <v>0</v>
      </c>
      <c r="I180" s="25">
        <f t="shared" si="16"/>
        <v>0</v>
      </c>
      <c r="J180" s="8"/>
      <c r="K180" s="4"/>
      <c r="L180" s="4"/>
    </row>
    <row r="181" spans="1:12">
      <c r="B181" s="30">
        <f t="shared" si="12"/>
        <v>24</v>
      </c>
      <c r="C181" s="25">
        <f t="shared" si="13"/>
        <v>5360</v>
      </c>
      <c r="D181" s="14">
        <f t="shared" si="14"/>
        <v>1.0011194029850747</v>
      </c>
      <c r="F181" s="41">
        <f t="shared" si="11"/>
        <v>0.9192800000000001</v>
      </c>
      <c r="H181" s="25">
        <f t="shared" si="15"/>
        <v>0</v>
      </c>
      <c r="I181" s="25">
        <f t="shared" si="16"/>
        <v>0</v>
      </c>
      <c r="J181" s="8"/>
      <c r="K181" s="4"/>
      <c r="L181" s="4"/>
    </row>
    <row r="182" spans="1:12">
      <c r="B182" s="30">
        <f t="shared" si="12"/>
        <v>24</v>
      </c>
      <c r="C182" s="25">
        <f t="shared" si="13"/>
        <v>5360</v>
      </c>
      <c r="D182" s="14">
        <f t="shared" si="14"/>
        <v>1.0011194029850747</v>
      </c>
      <c r="F182" s="41">
        <f t="shared" si="11"/>
        <v>0.9192800000000001</v>
      </c>
      <c r="H182" s="25">
        <f t="shared" si="15"/>
        <v>0</v>
      </c>
      <c r="I182" s="25">
        <f t="shared" si="16"/>
        <v>0</v>
      </c>
      <c r="J182" s="8"/>
      <c r="K182" s="4"/>
      <c r="L182" s="4"/>
    </row>
    <row r="183" spans="1:12">
      <c r="A183" s="8"/>
      <c r="B183" s="27"/>
      <c r="C183" s="27"/>
      <c r="D183" s="8"/>
      <c r="H183" s="41">
        <f>SUM(H107:H182)</f>
        <v>1.1433831566659387</v>
      </c>
      <c r="I183" s="41">
        <f>SUM(I107:I182)</f>
        <v>20</v>
      </c>
      <c r="J183" s="8"/>
      <c r="K183" s="4"/>
      <c r="L183" s="4"/>
    </row>
    <row r="184" spans="1:12">
      <c r="A184" s="8"/>
      <c r="B184" s="27"/>
      <c r="C184" s="25" t="s">
        <v>20</v>
      </c>
      <c r="D184" s="41">
        <f>I183</f>
        <v>20</v>
      </c>
      <c r="H184" s="8"/>
      <c r="J184" s="8"/>
      <c r="K184" s="4"/>
      <c r="L184" s="4"/>
    </row>
    <row r="185" spans="1:12">
      <c r="A185" s="8"/>
      <c r="B185" s="27"/>
      <c r="C185" s="25" t="s">
        <v>21</v>
      </c>
      <c r="D185" s="41">
        <f>H183</f>
        <v>1.1433831566659387</v>
      </c>
    </row>
    <row r="186" spans="1:12">
      <c r="A186" s="8"/>
      <c r="B186" s="27"/>
      <c r="C186" s="30" t="s">
        <v>11</v>
      </c>
      <c r="D186" s="25">
        <f>D185/D184</f>
        <v>5.7169157833296937E-2</v>
      </c>
    </row>
    <row r="187" spans="1:12">
      <c r="A187" s="8"/>
      <c r="B187" s="27"/>
      <c r="C187" s="27"/>
      <c r="D187" s="8"/>
    </row>
    <row r="188" spans="1:12">
      <c r="A188" s="8"/>
      <c r="B188" s="27"/>
      <c r="C188" s="27"/>
      <c r="D188" s="8"/>
    </row>
    <row r="189" spans="1:12">
      <c r="A189" s="8"/>
      <c r="B189" s="27"/>
      <c r="C189" s="27"/>
      <c r="D189" s="8"/>
    </row>
    <row r="190" spans="1:12">
      <c r="A190" s="8"/>
      <c r="B190" s="27"/>
      <c r="C190" s="27"/>
      <c r="D190" s="8"/>
    </row>
    <row r="191" spans="1:12">
      <c r="A191" s="8"/>
      <c r="B191" s="27"/>
      <c r="C191" s="27"/>
      <c r="D191" s="8"/>
    </row>
    <row r="192" spans="1:12">
      <c r="A192" s="8"/>
      <c r="B192" s="27"/>
      <c r="C192" s="27"/>
      <c r="D192" s="8"/>
    </row>
    <row r="193" spans="1:4">
      <c r="A193" s="8"/>
      <c r="B193" s="27"/>
      <c r="C193" s="27"/>
      <c r="D193" s="8"/>
    </row>
    <row r="194" spans="1:4">
      <c r="A194" s="8"/>
      <c r="B194" s="27"/>
      <c r="C194" s="27"/>
      <c r="D194" s="8"/>
    </row>
    <row r="195" spans="1:4">
      <c r="A195" s="8"/>
      <c r="B195" s="27"/>
      <c r="C195" s="27"/>
      <c r="D195" s="8"/>
    </row>
    <row r="196" spans="1:4">
      <c r="A196" s="8"/>
      <c r="B196" s="27"/>
      <c r="C196" s="27"/>
      <c r="D196" s="8"/>
    </row>
    <row r="197" spans="1:4">
      <c r="A197" s="8"/>
      <c r="B197" s="27"/>
      <c r="C197" s="27"/>
      <c r="D197" s="8"/>
    </row>
    <row r="198" spans="1:4">
      <c r="A198" s="8"/>
      <c r="B198" s="27"/>
      <c r="C198" s="27"/>
      <c r="D198" s="8"/>
    </row>
    <row r="199" spans="1:4">
      <c r="A199" s="8"/>
      <c r="B199" s="27"/>
      <c r="C199" s="27"/>
      <c r="D199" s="8"/>
    </row>
    <row r="200" spans="1:4">
      <c r="A200" s="8"/>
      <c r="B200" s="27"/>
      <c r="C200" s="27"/>
      <c r="D200" s="8"/>
    </row>
    <row r="201" spans="1:4">
      <c r="A201" s="8"/>
      <c r="B201" s="27"/>
      <c r="C201" s="27"/>
      <c r="D201" s="8"/>
    </row>
    <row r="202" spans="1:4">
      <c r="A202" s="8"/>
      <c r="B202" s="27"/>
      <c r="C202" s="27"/>
      <c r="D202" s="8"/>
    </row>
    <row r="203" spans="1:4">
      <c r="A203" s="8"/>
      <c r="B203" s="27"/>
      <c r="C203" s="27"/>
      <c r="D203" s="8"/>
    </row>
    <row r="204" spans="1:4">
      <c r="A204" s="8"/>
      <c r="B204" s="27"/>
      <c r="C204" s="27"/>
      <c r="D204" s="8"/>
    </row>
    <row r="205" spans="1:4">
      <c r="A205" s="8"/>
      <c r="B205" s="27"/>
      <c r="C205" s="27"/>
      <c r="D205" s="8"/>
    </row>
    <row r="206" spans="1:4">
      <c r="A206" s="8"/>
      <c r="B206" s="27"/>
      <c r="C206" s="27"/>
      <c r="D206" s="8"/>
    </row>
    <row r="207" spans="1:4">
      <c r="A207" s="8"/>
      <c r="B207" s="27"/>
      <c r="C207" s="27"/>
      <c r="D207" s="8"/>
    </row>
    <row r="208" spans="1:4">
      <c r="A208" s="8"/>
      <c r="B208" s="27"/>
      <c r="C208" s="27"/>
      <c r="D208" s="8"/>
    </row>
    <row r="209" spans="1:4">
      <c r="A209" s="8"/>
      <c r="B209" s="27"/>
      <c r="C209" s="27"/>
      <c r="D209" s="8"/>
    </row>
    <row r="210" spans="1:4">
      <c r="A210" s="8"/>
      <c r="B210" s="27"/>
      <c r="C210" s="27"/>
      <c r="D210" s="8"/>
    </row>
    <row r="211" spans="1:4">
      <c r="A211" s="8"/>
      <c r="B211" s="27"/>
      <c r="C211" s="27"/>
      <c r="D211" s="8"/>
    </row>
    <row r="212" spans="1:4">
      <c r="A212" s="8"/>
      <c r="B212" s="27"/>
      <c r="C212" s="27"/>
      <c r="D212" s="8"/>
    </row>
    <row r="213" spans="1:4">
      <c r="A213" s="8"/>
      <c r="B213" s="27"/>
      <c r="C213" s="27"/>
      <c r="D213" s="8"/>
    </row>
    <row r="214" spans="1:4">
      <c r="A214" s="8"/>
      <c r="B214" s="27"/>
      <c r="C214" s="27"/>
      <c r="D214" s="8"/>
    </row>
    <row r="215" spans="1:4">
      <c r="A215" s="8"/>
      <c r="B215" s="27"/>
      <c r="C215" s="27"/>
      <c r="D215" s="8"/>
    </row>
    <row r="216" spans="1:4">
      <c r="A216" s="8"/>
      <c r="B216" s="27"/>
      <c r="C216" s="27"/>
      <c r="D216" s="8"/>
    </row>
    <row r="217" spans="1:4">
      <c r="A217" s="8"/>
      <c r="B217" s="27"/>
      <c r="C217" s="27"/>
      <c r="D217" s="8"/>
    </row>
    <row r="218" spans="1:4">
      <c r="A218" s="8"/>
      <c r="B218" s="27"/>
      <c r="C218" s="27"/>
      <c r="D218" s="8"/>
    </row>
    <row r="219" spans="1:4">
      <c r="A219" s="8"/>
      <c r="B219" s="27"/>
      <c r="C219" s="27"/>
      <c r="D219" s="8"/>
    </row>
    <row r="220" spans="1:4">
      <c r="A220" s="8"/>
      <c r="B220" s="27"/>
      <c r="C220" s="27"/>
      <c r="D220" s="8"/>
    </row>
    <row r="221" spans="1:4">
      <c r="A221" s="8"/>
      <c r="B221" s="27"/>
      <c r="C221" s="27"/>
      <c r="D221" s="8"/>
    </row>
    <row r="222" spans="1:4">
      <c r="A222" s="8"/>
      <c r="B222" s="27"/>
      <c r="C222" s="27"/>
      <c r="D222" s="8"/>
    </row>
    <row r="223" spans="1:4">
      <c r="A223" s="8"/>
      <c r="B223" s="27"/>
      <c r="C223" s="27"/>
      <c r="D223" s="8"/>
    </row>
    <row r="224" spans="1:4">
      <c r="A224" s="8"/>
      <c r="B224" s="27"/>
      <c r="C224" s="27"/>
      <c r="D224" s="8"/>
    </row>
    <row r="225" spans="1:4">
      <c r="A225" s="8"/>
      <c r="B225" s="27"/>
      <c r="C225" s="27"/>
      <c r="D225" s="8"/>
    </row>
    <row r="226" spans="1:4">
      <c r="A226" s="8"/>
      <c r="B226" s="27"/>
      <c r="C226" s="27"/>
      <c r="D226" s="8"/>
    </row>
    <row r="227" spans="1:4">
      <c r="A227" s="8"/>
      <c r="B227" s="27"/>
      <c r="C227" s="27"/>
      <c r="D227" s="8"/>
    </row>
    <row r="228" spans="1:4">
      <c r="A228" s="8"/>
      <c r="B228" s="27"/>
      <c r="C228" s="27"/>
      <c r="D228" s="8"/>
    </row>
    <row r="229" spans="1:4">
      <c r="A229" s="8"/>
      <c r="B229" s="27"/>
      <c r="C229" s="27"/>
      <c r="D229" s="8"/>
    </row>
    <row r="230" spans="1:4">
      <c r="A230" s="8"/>
      <c r="B230" s="27"/>
      <c r="C230" s="27"/>
      <c r="D230" s="8"/>
    </row>
    <row r="231" spans="1:4">
      <c r="A231" s="8"/>
      <c r="B231" s="27"/>
      <c r="C231" s="27"/>
      <c r="D231" s="8"/>
    </row>
    <row r="232" spans="1:4">
      <c r="A232" s="8"/>
      <c r="B232" s="27"/>
      <c r="C232" s="27"/>
      <c r="D232" s="8"/>
    </row>
    <row r="233" spans="1:4">
      <c r="A233" s="8"/>
      <c r="B233" s="27"/>
      <c r="C233" s="27"/>
      <c r="D233" s="8"/>
    </row>
    <row r="234" spans="1:4">
      <c r="A234" s="8"/>
      <c r="B234" s="27"/>
      <c r="C234" s="27"/>
      <c r="D234" s="8"/>
    </row>
    <row r="235" spans="1:4">
      <c r="A235" s="8"/>
      <c r="B235" s="27"/>
      <c r="C235" s="27"/>
      <c r="D235" s="8"/>
    </row>
    <row r="236" spans="1:4">
      <c r="A236" s="8"/>
      <c r="B236" s="27"/>
      <c r="C236" s="27"/>
      <c r="D236" s="8"/>
    </row>
    <row r="237" spans="1:4">
      <c r="A237" s="8"/>
      <c r="B237" s="27"/>
      <c r="C237" s="27"/>
      <c r="D237" s="8"/>
    </row>
    <row r="238" spans="1:4">
      <c r="A238" s="8"/>
      <c r="B238" s="27"/>
      <c r="C238" s="27"/>
      <c r="D238" s="8"/>
    </row>
    <row r="239" spans="1:4">
      <c r="A239" s="8"/>
      <c r="B239" s="27"/>
      <c r="C239" s="27"/>
      <c r="D239" s="8"/>
    </row>
    <row r="240" spans="1:4">
      <c r="A240" s="8"/>
      <c r="B240" s="27"/>
      <c r="C240" s="27"/>
      <c r="D240" s="8"/>
    </row>
    <row r="241" spans="1:4">
      <c r="A241" s="8"/>
      <c r="B241" s="27"/>
      <c r="C241" s="27"/>
      <c r="D241" s="8"/>
    </row>
    <row r="242" spans="1:4">
      <c r="A242" s="8"/>
      <c r="B242" s="27"/>
      <c r="C242" s="27"/>
      <c r="D242" s="8"/>
    </row>
    <row r="243" spans="1:4">
      <c r="A243" s="8"/>
      <c r="B243" s="27"/>
      <c r="C243" s="27"/>
      <c r="D243" s="8"/>
    </row>
    <row r="244" spans="1:4">
      <c r="A244" s="8"/>
      <c r="B244" s="27"/>
      <c r="C244" s="27"/>
      <c r="D244" s="8"/>
    </row>
    <row r="245" spans="1:4">
      <c r="A245" s="8"/>
      <c r="B245" s="27"/>
      <c r="C245" s="27"/>
      <c r="D245" s="8"/>
    </row>
    <row r="246" spans="1:4">
      <c r="A246" s="8"/>
      <c r="B246" s="27"/>
      <c r="C246" s="27"/>
      <c r="D246" s="8"/>
    </row>
    <row r="247" spans="1:4">
      <c r="A247" s="8"/>
      <c r="B247" s="27"/>
      <c r="C247" s="27"/>
      <c r="D247" s="8"/>
    </row>
    <row r="248" spans="1:4">
      <c r="A248" s="8"/>
      <c r="B248" s="27"/>
      <c r="C248" s="27"/>
      <c r="D248" s="8"/>
    </row>
    <row r="249" spans="1:4">
      <c r="A249" s="8"/>
      <c r="B249" s="27"/>
      <c r="C249" s="27"/>
      <c r="D249" s="8"/>
    </row>
    <row r="250" spans="1:4">
      <c r="A250" s="8"/>
      <c r="B250" s="27"/>
      <c r="C250" s="27"/>
      <c r="D250" s="8"/>
    </row>
    <row r="251" spans="1:4">
      <c r="A251" s="8"/>
      <c r="B251" s="27"/>
      <c r="C251" s="27"/>
      <c r="D251" s="8"/>
    </row>
    <row r="252" spans="1:4">
      <c r="A252" s="8"/>
      <c r="B252" s="27"/>
      <c r="C252" s="27"/>
      <c r="D252" s="8"/>
    </row>
    <row r="253" spans="1:4">
      <c r="A253" s="8"/>
      <c r="B253" s="27"/>
      <c r="C253" s="27"/>
      <c r="D253" s="8"/>
    </row>
    <row r="254" spans="1:4">
      <c r="A254" s="8"/>
      <c r="B254" s="27"/>
      <c r="C254" s="27"/>
      <c r="D254" s="8"/>
    </row>
    <row r="255" spans="1:4">
      <c r="A255" s="8"/>
      <c r="B255" s="27"/>
      <c r="C255" s="27"/>
      <c r="D255" s="8"/>
    </row>
    <row r="256" spans="1:4">
      <c r="A256" s="8"/>
      <c r="B256" s="27"/>
      <c r="C256" s="27"/>
      <c r="D256" s="8"/>
    </row>
    <row r="257" spans="1:4">
      <c r="A257" s="8"/>
      <c r="B257" s="27"/>
      <c r="C257" s="27"/>
      <c r="D257" s="8"/>
    </row>
    <row r="258" spans="1:4">
      <c r="A258" s="8"/>
      <c r="B258" s="27"/>
      <c r="C258" s="27"/>
      <c r="D258" s="8"/>
    </row>
    <row r="259" spans="1:4">
      <c r="A259" s="8"/>
      <c r="B259" s="27"/>
      <c r="C259" s="27"/>
      <c r="D259" s="8"/>
    </row>
    <row r="260" spans="1:4">
      <c r="A260" s="8"/>
      <c r="B260" s="27"/>
      <c r="C260" s="27"/>
      <c r="D260" s="8"/>
    </row>
    <row r="261" spans="1:4">
      <c r="A261" s="8"/>
      <c r="B261" s="27"/>
      <c r="C261" s="27"/>
      <c r="D261" s="8"/>
    </row>
    <row r="262" spans="1:4">
      <c r="A262" s="8"/>
      <c r="B262" s="27"/>
      <c r="C262" s="27"/>
      <c r="D262" s="8"/>
    </row>
    <row r="263" spans="1:4">
      <c r="A263" s="8"/>
      <c r="B263" s="27"/>
      <c r="C263" s="27"/>
      <c r="D263" s="8"/>
    </row>
    <row r="264" spans="1:4">
      <c r="A264" s="8"/>
      <c r="B264" s="27"/>
      <c r="C264" s="27"/>
      <c r="D264" s="8"/>
    </row>
    <row r="265" spans="1:4">
      <c r="A265" s="8"/>
      <c r="B265" s="27"/>
      <c r="C265" s="27"/>
      <c r="D265" s="8"/>
    </row>
    <row r="266" spans="1:4">
      <c r="A266" s="8"/>
      <c r="B266" s="27"/>
      <c r="C266" s="27"/>
      <c r="D266" s="8"/>
    </row>
    <row r="267" spans="1:4">
      <c r="A267" s="8"/>
      <c r="B267" s="27"/>
      <c r="C267" s="27"/>
      <c r="D267" s="8"/>
    </row>
    <row r="268" spans="1:4">
      <c r="A268" s="8"/>
      <c r="B268" s="27"/>
      <c r="C268" s="27"/>
      <c r="D268" s="8"/>
    </row>
    <row r="269" spans="1:4">
      <c r="A269" s="8"/>
      <c r="B269" s="27"/>
      <c r="C269" s="27"/>
      <c r="D269" s="8"/>
    </row>
    <row r="270" spans="1:4">
      <c r="A270" s="8"/>
      <c r="B270" s="27"/>
      <c r="C270" s="27"/>
      <c r="D270" s="8"/>
    </row>
    <row r="271" spans="1:4">
      <c r="A271" s="8"/>
      <c r="B271" s="27"/>
      <c r="C271" s="27"/>
      <c r="D271" s="8"/>
    </row>
  </sheetData>
  <mergeCells count="13">
    <mergeCell ref="N15:O15"/>
    <mergeCell ref="B103:C104"/>
    <mergeCell ref="B6:C6"/>
    <mergeCell ref="B5:C5"/>
    <mergeCell ref="K7:N7"/>
    <mergeCell ref="C7:D7"/>
    <mergeCell ref="B2:B3"/>
    <mergeCell ref="K3:O3"/>
    <mergeCell ref="B10:B11"/>
    <mergeCell ref="C10:C11"/>
    <mergeCell ref="D10:D11"/>
    <mergeCell ref="E10:E11"/>
    <mergeCell ref="K2:O2"/>
  </mergeCells>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diffeqn</vt:lpstr>
      <vt:lpstr>diff eqn + data points</vt:lpstr>
      <vt:lpstr>find m and 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kalman</dc:creator>
  <cp:lastModifiedBy>kalmanNoDom</cp:lastModifiedBy>
  <cp:lastPrinted>2002-08-02T15:47:46Z</cp:lastPrinted>
  <dcterms:created xsi:type="dcterms:W3CDTF">2002-08-08T15:59:10Z</dcterms:created>
  <dcterms:modified xsi:type="dcterms:W3CDTF">2018-10-03T04:41:03Z</dcterms:modified>
</cp:coreProperties>
</file>