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-12" yWindow="-12" windowWidth="23064" windowHeight="11568"/>
  </bookViews>
  <sheets>
    <sheet name="diffeqn" sheetId="3" r:id="rId1"/>
    <sheet name="diff eqn + data points" sheetId="6" r:id="rId2"/>
    <sheet name="data diffs and ratios" sheetId="7" r:id="rId3"/>
  </sheets>
  <calcPr calcId="145621"/>
</workbook>
</file>

<file path=xl/calcChain.xml><?xml version="1.0" encoding="utf-8"?>
<calcChain xmlns="http://schemas.openxmlformats.org/spreadsheetml/2006/main">
  <c r="B9" i="7" l="1"/>
  <c r="B10" i="7"/>
  <c r="B11" i="7"/>
  <c r="B12" i="7" s="1"/>
  <c r="B13" i="7" s="1"/>
  <c r="B14" i="7" s="1"/>
  <c r="B15" i="7" s="1"/>
  <c r="B16" i="7" s="1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" i="7"/>
  <c r="G110" i="6" l="1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09" i="6"/>
  <c r="B7" i="7" l="1"/>
  <c r="D7" i="7"/>
  <c r="C8" i="7"/>
  <c r="C9" i="7"/>
  <c r="C10" i="7"/>
  <c r="C11" i="7"/>
  <c r="D10" i="7" s="1"/>
  <c r="C12" i="7"/>
  <c r="C13" i="7"/>
  <c r="C14" i="7"/>
  <c r="C15" i="7"/>
  <c r="D14" i="7" s="1"/>
  <c r="C16" i="7"/>
  <c r="C17" i="7"/>
  <c r="C18" i="7"/>
  <c r="C19" i="7"/>
  <c r="C7" i="7"/>
  <c r="E22" i="7"/>
  <c r="E24" i="7"/>
  <c r="E26" i="7"/>
  <c r="E28" i="7"/>
  <c r="E30" i="7"/>
  <c r="E32" i="7"/>
  <c r="E34" i="7"/>
  <c r="E36" i="7"/>
  <c r="E38" i="7"/>
  <c r="E40" i="7"/>
  <c r="E42" i="7"/>
  <c r="E44" i="7"/>
  <c r="E46" i="7"/>
  <c r="E48" i="7"/>
  <c r="E50" i="7"/>
  <c r="E52" i="7"/>
  <c r="E54" i="7"/>
  <c r="E56" i="7"/>
  <c r="E58" i="7"/>
  <c r="E60" i="7"/>
  <c r="E62" i="7"/>
  <c r="E64" i="7"/>
  <c r="E66" i="7"/>
  <c r="E68" i="7"/>
  <c r="E70" i="7"/>
  <c r="E72" i="7"/>
  <c r="E74" i="7"/>
  <c r="E76" i="7"/>
  <c r="E78" i="7"/>
  <c r="E80" i="7"/>
  <c r="E82" i="7"/>
  <c r="D19" i="7"/>
  <c r="E18" i="7" s="1"/>
  <c r="D20" i="7"/>
  <c r="E19" i="7" s="1"/>
  <c r="D21" i="7"/>
  <c r="E20" i="7" s="1"/>
  <c r="D22" i="7"/>
  <c r="E21" i="7" s="1"/>
  <c r="D23" i="7"/>
  <c r="D24" i="7"/>
  <c r="E23" i="7" s="1"/>
  <c r="D25" i="7"/>
  <c r="D26" i="7"/>
  <c r="E25" i="7" s="1"/>
  <c r="D27" i="7"/>
  <c r="D28" i="7"/>
  <c r="E27" i="7" s="1"/>
  <c r="D29" i="7"/>
  <c r="D30" i="7"/>
  <c r="E29" i="7" s="1"/>
  <c r="D31" i="7"/>
  <c r="D32" i="7"/>
  <c r="E31" i="7" s="1"/>
  <c r="D33" i="7"/>
  <c r="D34" i="7"/>
  <c r="E33" i="7" s="1"/>
  <c r="D35" i="7"/>
  <c r="D36" i="7"/>
  <c r="E35" i="7" s="1"/>
  <c r="D37" i="7"/>
  <c r="D38" i="7"/>
  <c r="E37" i="7" s="1"/>
  <c r="D39" i="7"/>
  <c r="D40" i="7"/>
  <c r="E39" i="7" s="1"/>
  <c r="D41" i="7"/>
  <c r="D42" i="7"/>
  <c r="E41" i="7" s="1"/>
  <c r="D43" i="7"/>
  <c r="D44" i="7"/>
  <c r="E43" i="7" s="1"/>
  <c r="D45" i="7"/>
  <c r="D46" i="7"/>
  <c r="E45" i="7" s="1"/>
  <c r="D47" i="7"/>
  <c r="D48" i="7"/>
  <c r="E47" i="7" s="1"/>
  <c r="D49" i="7"/>
  <c r="D50" i="7"/>
  <c r="E49" i="7" s="1"/>
  <c r="D51" i="7"/>
  <c r="D52" i="7"/>
  <c r="E51" i="7" s="1"/>
  <c r="D53" i="7"/>
  <c r="D54" i="7"/>
  <c r="E53" i="7" s="1"/>
  <c r="D55" i="7"/>
  <c r="D56" i="7"/>
  <c r="E55" i="7" s="1"/>
  <c r="D57" i="7"/>
  <c r="D58" i="7"/>
  <c r="E57" i="7" s="1"/>
  <c r="D59" i="7"/>
  <c r="D60" i="7"/>
  <c r="E59" i="7" s="1"/>
  <c r="D61" i="7"/>
  <c r="D62" i="7"/>
  <c r="E61" i="7" s="1"/>
  <c r="D63" i="7"/>
  <c r="D64" i="7"/>
  <c r="E63" i="7" s="1"/>
  <c r="D65" i="7"/>
  <c r="D66" i="7"/>
  <c r="E65" i="7" s="1"/>
  <c r="D67" i="7"/>
  <c r="D68" i="7"/>
  <c r="E67" i="7" s="1"/>
  <c r="D69" i="7"/>
  <c r="D70" i="7"/>
  <c r="E69" i="7" s="1"/>
  <c r="D71" i="7"/>
  <c r="D72" i="7"/>
  <c r="E71" i="7" s="1"/>
  <c r="D73" i="7"/>
  <c r="D74" i="7"/>
  <c r="E73" i="7" s="1"/>
  <c r="D75" i="7"/>
  <c r="D76" i="7"/>
  <c r="E75" i="7" s="1"/>
  <c r="D77" i="7"/>
  <c r="D78" i="7"/>
  <c r="E77" i="7" s="1"/>
  <c r="D79" i="7"/>
  <c r="D80" i="7"/>
  <c r="E79" i="7" s="1"/>
  <c r="D81" i="7"/>
  <c r="D82" i="7"/>
  <c r="E81" i="7" s="1"/>
  <c r="D16" i="7"/>
  <c r="E15" i="7" s="1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D13" i="7" l="1"/>
  <c r="E13" i="7" s="1"/>
  <c r="D9" i="7"/>
  <c r="D12" i="7"/>
  <c r="D8" i="7"/>
  <c r="D15" i="7"/>
  <c r="E14" i="7" s="1"/>
  <c r="D11" i="7"/>
  <c r="E12" i="7"/>
  <c r="E10" i="7"/>
  <c r="E11" i="7"/>
  <c r="E7" i="7"/>
  <c r="D18" i="7"/>
  <c r="D17" i="7"/>
  <c r="E108" i="6"/>
  <c r="E109" i="6" s="1"/>
  <c r="B108" i="6"/>
  <c r="A108" i="6"/>
  <c r="C108" i="6" s="1"/>
  <c r="B13" i="6"/>
  <c r="E9" i="7" l="1"/>
  <c r="E8" i="7"/>
  <c r="E17" i="7"/>
  <c r="E16" i="7"/>
  <c r="B14" i="6"/>
  <c r="E13" i="6"/>
  <c r="D108" i="6"/>
  <c r="D109" i="6" s="1"/>
  <c r="D110" i="6" s="1"/>
  <c r="D111" i="6" s="1"/>
  <c r="D112" i="6" s="1"/>
  <c r="D113" i="6" s="1"/>
  <c r="D114" i="6" s="1"/>
  <c r="D115" i="6" s="1"/>
  <c r="D116" i="6" s="1"/>
  <c r="D117" i="6" s="1"/>
  <c r="D118" i="6" s="1"/>
  <c r="D119" i="6" s="1"/>
  <c r="D120" i="6" s="1"/>
  <c r="D121" i="6" s="1"/>
  <c r="D122" i="6" s="1"/>
  <c r="D123" i="6" s="1"/>
  <c r="D124" i="6" s="1"/>
  <c r="D125" i="6" s="1"/>
  <c r="D126" i="6" s="1"/>
  <c r="D127" i="6" s="1"/>
  <c r="D128" i="6" s="1"/>
  <c r="D129" i="6" s="1"/>
  <c r="D130" i="6" s="1"/>
  <c r="D131" i="6" s="1"/>
  <c r="D132" i="6" s="1"/>
  <c r="D133" i="6" s="1"/>
  <c r="D134" i="6" s="1"/>
  <c r="D135" i="6" s="1"/>
  <c r="D136" i="6" s="1"/>
  <c r="D137" i="6" s="1"/>
  <c r="D138" i="6" s="1"/>
  <c r="D139" i="6" s="1"/>
  <c r="D140" i="6" s="1"/>
  <c r="D141" i="6" s="1"/>
  <c r="D142" i="6" s="1"/>
  <c r="D143" i="6" s="1"/>
  <c r="D144" i="6" s="1"/>
  <c r="D145" i="6" s="1"/>
  <c r="D146" i="6" s="1"/>
  <c r="D147" i="6" s="1"/>
  <c r="D148" i="6" s="1"/>
  <c r="D149" i="6" s="1"/>
  <c r="D150" i="6" s="1"/>
  <c r="D151" i="6" s="1"/>
  <c r="D152" i="6" s="1"/>
  <c r="D153" i="6" s="1"/>
  <c r="D154" i="6" s="1"/>
  <c r="D155" i="6" s="1"/>
  <c r="D156" i="6" s="1"/>
  <c r="D157" i="6" s="1"/>
  <c r="D158" i="6" s="1"/>
  <c r="D159" i="6" s="1"/>
  <c r="D160" i="6" s="1"/>
  <c r="D161" i="6" s="1"/>
  <c r="D162" i="6" s="1"/>
  <c r="D163" i="6" s="1"/>
  <c r="D164" i="6" s="1"/>
  <c r="D165" i="6" s="1"/>
  <c r="D166" i="6" s="1"/>
  <c r="D167" i="6" s="1"/>
  <c r="D168" i="6" s="1"/>
  <c r="D169" i="6" s="1"/>
  <c r="D170" i="6" s="1"/>
  <c r="D171" i="6" s="1"/>
  <c r="D172" i="6" s="1"/>
  <c r="D173" i="6" s="1"/>
  <c r="D174" i="6" s="1"/>
  <c r="D175" i="6" s="1"/>
  <c r="D176" i="6" s="1"/>
  <c r="D177" i="6" s="1"/>
  <c r="D178" i="6" s="1"/>
  <c r="D179" i="6" s="1"/>
  <c r="D180" i="6" s="1"/>
  <c r="D181" i="6" s="1"/>
  <c r="D182" i="6" s="1"/>
  <c r="D183" i="6" s="1"/>
  <c r="D13" i="6"/>
  <c r="A109" i="6"/>
  <c r="C109" i="6" s="1"/>
  <c r="I109" i="6"/>
  <c r="E110" i="6"/>
  <c r="E111" i="6" s="1"/>
  <c r="H108" i="6"/>
  <c r="I108" i="6"/>
  <c r="D14" i="6"/>
  <c r="B109" i="6"/>
  <c r="B110" i="6" s="1"/>
  <c r="A110" i="6"/>
  <c r="A108" i="3"/>
  <c r="B108" i="3"/>
  <c r="C106" i="3"/>
  <c r="H110" i="6" l="1"/>
  <c r="E14" i="6"/>
  <c r="B15" i="6"/>
  <c r="D15" i="6" s="1"/>
  <c r="H109" i="6"/>
  <c r="E112" i="6"/>
  <c r="B111" i="6"/>
  <c r="H111" i="6" s="1"/>
  <c r="C110" i="6"/>
  <c r="I110" i="6" s="1"/>
  <c r="A111" i="6"/>
  <c r="C108" i="3"/>
  <c r="B109" i="3"/>
  <c r="A109" i="3"/>
  <c r="B16" i="6" l="1"/>
  <c r="E15" i="6"/>
  <c r="E113" i="6"/>
  <c r="C111" i="6"/>
  <c r="I111" i="6" s="1"/>
  <c r="A112" i="6"/>
  <c r="B112" i="6"/>
  <c r="H112" i="6" s="1"/>
  <c r="C109" i="3"/>
  <c r="B110" i="3"/>
  <c r="A110" i="3"/>
  <c r="E16" i="6" l="1"/>
  <c r="B17" i="6"/>
  <c r="D16" i="6"/>
  <c r="E114" i="6"/>
  <c r="A113" i="6"/>
  <c r="C112" i="6"/>
  <c r="I112" i="6" s="1"/>
  <c r="B113" i="6"/>
  <c r="H113" i="6" s="1"/>
  <c r="B111" i="3"/>
  <c r="C110" i="3"/>
  <c r="A111" i="3"/>
  <c r="E17" i="6" l="1"/>
  <c r="B18" i="6"/>
  <c r="D17" i="6"/>
  <c r="E115" i="6"/>
  <c r="B114" i="6"/>
  <c r="H114" i="6" s="1"/>
  <c r="A114" i="6"/>
  <c r="C113" i="6"/>
  <c r="I113" i="6" s="1"/>
  <c r="A112" i="3"/>
  <c r="C112" i="3" s="1"/>
  <c r="C111" i="3"/>
  <c r="B112" i="3"/>
  <c r="E18" i="6" l="1"/>
  <c r="B19" i="6"/>
  <c r="D18" i="6"/>
  <c r="E116" i="6"/>
  <c r="B115" i="6"/>
  <c r="H115" i="6" s="1"/>
  <c r="C114" i="6"/>
  <c r="I114" i="6" s="1"/>
  <c r="A115" i="6"/>
  <c r="A113" i="3"/>
  <c r="C113" i="3" s="1"/>
  <c r="B113" i="3"/>
  <c r="E19" i="6" l="1"/>
  <c r="B20" i="6"/>
  <c r="D19" i="6"/>
  <c r="E117" i="6"/>
  <c r="C115" i="6"/>
  <c r="I115" i="6" s="1"/>
  <c r="A116" i="6"/>
  <c r="B116" i="6"/>
  <c r="H116" i="6" s="1"/>
  <c r="A114" i="3"/>
  <c r="C114" i="3" s="1"/>
  <c r="B114" i="3"/>
  <c r="E20" i="6" l="1"/>
  <c r="D20" i="6"/>
  <c r="B21" i="6"/>
  <c r="E118" i="6"/>
  <c r="A117" i="6"/>
  <c r="C116" i="6"/>
  <c r="I116" i="6" s="1"/>
  <c r="B117" i="6"/>
  <c r="H117" i="6" s="1"/>
  <c r="A115" i="3"/>
  <c r="C115" i="3" s="1"/>
  <c r="B115" i="3"/>
  <c r="E21" i="6" l="1"/>
  <c r="B22" i="6"/>
  <c r="D21" i="6"/>
  <c r="E119" i="6"/>
  <c r="B118" i="6"/>
  <c r="H118" i="6" s="1"/>
  <c r="A118" i="6"/>
  <c r="C117" i="6"/>
  <c r="I117" i="6" s="1"/>
  <c r="A116" i="3"/>
  <c r="C116" i="3" s="1"/>
  <c r="B116" i="3"/>
  <c r="E22" i="6" l="1"/>
  <c r="B23" i="6"/>
  <c r="D22" i="6"/>
  <c r="E120" i="6"/>
  <c r="B119" i="6"/>
  <c r="H119" i="6" s="1"/>
  <c r="C118" i="6"/>
  <c r="I118" i="6" s="1"/>
  <c r="A119" i="6"/>
  <c r="A117" i="3"/>
  <c r="C117" i="3" s="1"/>
  <c r="B117" i="3"/>
  <c r="E23" i="6" l="1"/>
  <c r="D23" i="6"/>
  <c r="B24" i="6"/>
  <c r="E121" i="6"/>
  <c r="C119" i="6"/>
  <c r="I119" i="6" s="1"/>
  <c r="A120" i="6"/>
  <c r="B120" i="6"/>
  <c r="H120" i="6" s="1"/>
  <c r="A118" i="3"/>
  <c r="C118" i="3" s="1"/>
  <c r="B118" i="3"/>
  <c r="E24" i="6" l="1"/>
  <c r="B25" i="6"/>
  <c r="D24" i="6"/>
  <c r="E122" i="6"/>
  <c r="A121" i="6"/>
  <c r="C120" i="6"/>
  <c r="I120" i="6" s="1"/>
  <c r="B121" i="6"/>
  <c r="H121" i="6" s="1"/>
  <c r="A119" i="3"/>
  <c r="C119" i="3" s="1"/>
  <c r="B119" i="3"/>
  <c r="A120" i="3"/>
  <c r="C120" i="3" s="1"/>
  <c r="E25" i="6" l="1"/>
  <c r="D25" i="6"/>
  <c r="B26" i="6"/>
  <c r="E123" i="6"/>
  <c r="B122" i="6"/>
  <c r="H122" i="6" s="1"/>
  <c r="A122" i="6"/>
  <c r="C121" i="6"/>
  <c r="I121" i="6" s="1"/>
  <c r="B120" i="3"/>
  <c r="B121" i="3" s="1"/>
  <c r="A121" i="3"/>
  <c r="C121" i="3" s="1"/>
  <c r="E26" i="6" l="1"/>
  <c r="D26" i="6"/>
  <c r="B27" i="6"/>
  <c r="E124" i="6"/>
  <c r="B123" i="6"/>
  <c r="H123" i="6" s="1"/>
  <c r="C122" i="6"/>
  <c r="I122" i="6" s="1"/>
  <c r="A123" i="6"/>
  <c r="B122" i="3"/>
  <c r="A122" i="3"/>
  <c r="C122" i="3" s="1"/>
  <c r="E27" i="6" l="1"/>
  <c r="D27" i="6"/>
  <c r="B28" i="6"/>
  <c r="E125" i="6"/>
  <c r="C123" i="6"/>
  <c r="I123" i="6" s="1"/>
  <c r="A124" i="6"/>
  <c r="B124" i="6"/>
  <c r="H124" i="6" s="1"/>
  <c r="B123" i="3"/>
  <c r="A123" i="3"/>
  <c r="C123" i="3" s="1"/>
  <c r="E28" i="6" l="1"/>
  <c r="D28" i="6"/>
  <c r="B29" i="6"/>
  <c r="E126" i="6"/>
  <c r="A125" i="6"/>
  <c r="C124" i="6"/>
  <c r="I124" i="6" s="1"/>
  <c r="B125" i="6"/>
  <c r="H125" i="6" s="1"/>
  <c r="B124" i="3"/>
  <c r="A124" i="3"/>
  <c r="C124" i="3" s="1"/>
  <c r="E29" i="6" l="1"/>
  <c r="D29" i="6"/>
  <c r="B30" i="6"/>
  <c r="E127" i="6"/>
  <c r="B126" i="6"/>
  <c r="H126" i="6" s="1"/>
  <c r="A126" i="6"/>
  <c r="C125" i="6"/>
  <c r="I125" i="6" s="1"/>
  <c r="B125" i="3"/>
  <c r="A125" i="3"/>
  <c r="C125" i="3" s="1"/>
  <c r="E30" i="6" l="1"/>
  <c r="D30" i="6"/>
  <c r="B31" i="6"/>
  <c r="E128" i="6"/>
  <c r="B127" i="6"/>
  <c r="H127" i="6" s="1"/>
  <c r="C126" i="6"/>
  <c r="I126" i="6" s="1"/>
  <c r="A127" i="6"/>
  <c r="B126" i="3"/>
  <c r="A126" i="3"/>
  <c r="C126" i="3" s="1"/>
  <c r="E31" i="6" l="1"/>
  <c r="B32" i="6"/>
  <c r="D31" i="6"/>
  <c r="E129" i="6"/>
  <c r="C127" i="6"/>
  <c r="I127" i="6" s="1"/>
  <c r="A128" i="6"/>
  <c r="B128" i="6"/>
  <c r="H128" i="6" s="1"/>
  <c r="B127" i="3"/>
  <c r="A127" i="3"/>
  <c r="C127" i="3" s="1"/>
  <c r="E32" i="6" l="1"/>
  <c r="D32" i="6"/>
  <c r="B33" i="6"/>
  <c r="E130" i="6"/>
  <c r="A129" i="6"/>
  <c r="C128" i="6"/>
  <c r="I128" i="6" s="1"/>
  <c r="B129" i="6"/>
  <c r="H129" i="6" s="1"/>
  <c r="B128" i="3"/>
  <c r="A128" i="3"/>
  <c r="C128" i="3" s="1"/>
  <c r="E33" i="6" l="1"/>
  <c r="D33" i="6"/>
  <c r="B34" i="6"/>
  <c r="E131" i="6"/>
  <c r="B130" i="6"/>
  <c r="H130" i="6" s="1"/>
  <c r="A130" i="6"/>
  <c r="C129" i="6"/>
  <c r="I129" i="6" s="1"/>
  <c r="B129" i="3"/>
  <c r="A129" i="3"/>
  <c r="C129" i="3" s="1"/>
  <c r="E34" i="6" l="1"/>
  <c r="D34" i="6"/>
  <c r="B35" i="6"/>
  <c r="E132" i="6"/>
  <c r="B131" i="6"/>
  <c r="H131" i="6" s="1"/>
  <c r="C130" i="6"/>
  <c r="I130" i="6" s="1"/>
  <c r="A131" i="6"/>
  <c r="B130" i="3"/>
  <c r="A130" i="3"/>
  <c r="C130" i="3" s="1"/>
  <c r="E35" i="6" l="1"/>
  <c r="B36" i="6"/>
  <c r="D35" i="6"/>
  <c r="E133" i="6"/>
  <c r="C131" i="6"/>
  <c r="I131" i="6" s="1"/>
  <c r="A132" i="6"/>
  <c r="B132" i="6"/>
  <c r="H132" i="6" s="1"/>
  <c r="B131" i="3"/>
  <c r="A131" i="3"/>
  <c r="C131" i="3" s="1"/>
  <c r="E36" i="6" l="1"/>
  <c r="B37" i="6"/>
  <c r="D36" i="6"/>
  <c r="E134" i="6"/>
  <c r="A133" i="6"/>
  <c r="C132" i="6"/>
  <c r="I132" i="6" s="1"/>
  <c r="B133" i="6"/>
  <c r="H133" i="6" s="1"/>
  <c r="B132" i="3"/>
  <c r="A132" i="3"/>
  <c r="C132" i="3" s="1"/>
  <c r="E37" i="6" l="1"/>
  <c r="D37" i="6"/>
  <c r="B38" i="6"/>
  <c r="E135" i="6"/>
  <c r="B134" i="6"/>
  <c r="H134" i="6" s="1"/>
  <c r="A134" i="6"/>
  <c r="C133" i="6"/>
  <c r="I133" i="6" s="1"/>
  <c r="B133" i="3"/>
  <c r="A133" i="3"/>
  <c r="C133" i="3" s="1"/>
  <c r="E38" i="6" l="1"/>
  <c r="B39" i="6"/>
  <c r="D38" i="6"/>
  <c r="E136" i="6"/>
  <c r="B135" i="6"/>
  <c r="H135" i="6" s="1"/>
  <c r="C134" i="6"/>
  <c r="I134" i="6" s="1"/>
  <c r="A135" i="6"/>
  <c r="B134" i="3"/>
  <c r="A134" i="3"/>
  <c r="C134" i="3" s="1"/>
  <c r="E39" i="6" l="1"/>
  <c r="B40" i="6"/>
  <c r="D39" i="6"/>
  <c r="E137" i="6"/>
  <c r="C135" i="6"/>
  <c r="I135" i="6" s="1"/>
  <c r="A136" i="6"/>
  <c r="B136" i="6"/>
  <c r="H136" i="6" s="1"/>
  <c r="B135" i="3"/>
  <c r="A135" i="3"/>
  <c r="C135" i="3" s="1"/>
  <c r="E40" i="6" l="1"/>
  <c r="D40" i="6"/>
  <c r="B41" i="6"/>
  <c r="E138" i="6"/>
  <c r="A137" i="6"/>
  <c r="C136" i="6"/>
  <c r="I136" i="6" s="1"/>
  <c r="B137" i="6"/>
  <c r="H137" i="6" s="1"/>
  <c r="B136" i="3"/>
  <c r="A136" i="3"/>
  <c r="C136" i="3" s="1"/>
  <c r="E41" i="6" l="1"/>
  <c r="B42" i="6"/>
  <c r="D41" i="6"/>
  <c r="E139" i="6"/>
  <c r="B138" i="6"/>
  <c r="H138" i="6" s="1"/>
  <c r="A138" i="6"/>
  <c r="C137" i="6"/>
  <c r="I137" i="6" s="1"/>
  <c r="B137" i="3"/>
  <c r="A137" i="3"/>
  <c r="C137" i="3" s="1"/>
  <c r="E42" i="6" l="1"/>
  <c r="D42" i="6"/>
  <c r="B43" i="6"/>
  <c r="E140" i="6"/>
  <c r="B139" i="6"/>
  <c r="H139" i="6" s="1"/>
  <c r="C138" i="6"/>
  <c r="I138" i="6" s="1"/>
  <c r="A139" i="6"/>
  <c r="B138" i="3"/>
  <c r="A138" i="3"/>
  <c r="C138" i="3" s="1"/>
  <c r="E43" i="6" l="1"/>
  <c r="D43" i="6"/>
  <c r="B44" i="6"/>
  <c r="E141" i="6"/>
  <c r="C139" i="6"/>
  <c r="I139" i="6" s="1"/>
  <c r="A140" i="6"/>
  <c r="B140" i="6"/>
  <c r="H140" i="6" s="1"/>
  <c r="B139" i="3"/>
  <c r="A139" i="3"/>
  <c r="C139" i="3" s="1"/>
  <c r="E44" i="6" l="1"/>
  <c r="B45" i="6"/>
  <c r="D44" i="6"/>
  <c r="E142" i="6"/>
  <c r="A141" i="6"/>
  <c r="C140" i="6"/>
  <c r="I140" i="6" s="1"/>
  <c r="B141" i="6"/>
  <c r="H141" i="6" s="1"/>
  <c r="B140" i="3"/>
  <c r="A140" i="3"/>
  <c r="C140" i="3" s="1"/>
  <c r="E45" i="6" l="1"/>
  <c r="D45" i="6"/>
  <c r="B46" i="6"/>
  <c r="E143" i="6"/>
  <c r="B142" i="6"/>
  <c r="H142" i="6" s="1"/>
  <c r="A142" i="6"/>
  <c r="C141" i="6"/>
  <c r="I141" i="6" s="1"/>
  <c r="B141" i="3"/>
  <c r="A141" i="3"/>
  <c r="C141" i="3" s="1"/>
  <c r="E46" i="6" l="1"/>
  <c r="B47" i="6"/>
  <c r="D46" i="6"/>
  <c r="E144" i="6"/>
  <c r="B143" i="6"/>
  <c r="H143" i="6" s="1"/>
  <c r="C142" i="6"/>
  <c r="I142" i="6" s="1"/>
  <c r="A143" i="6"/>
  <c r="B142" i="3"/>
  <c r="A142" i="3"/>
  <c r="C142" i="3" s="1"/>
  <c r="E47" i="6" l="1"/>
  <c r="D47" i="6"/>
  <c r="B48" i="6"/>
  <c r="E145" i="6"/>
  <c r="C143" i="6"/>
  <c r="I143" i="6" s="1"/>
  <c r="A144" i="6"/>
  <c r="B144" i="6"/>
  <c r="H144" i="6" s="1"/>
  <c r="B143" i="3"/>
  <c r="A143" i="3"/>
  <c r="C143" i="3" s="1"/>
  <c r="E48" i="6" l="1"/>
  <c r="D48" i="6"/>
  <c r="B49" i="6"/>
  <c r="E146" i="6"/>
  <c r="A145" i="6"/>
  <c r="C144" i="6"/>
  <c r="I144" i="6" s="1"/>
  <c r="B145" i="6"/>
  <c r="H145" i="6" s="1"/>
  <c r="B144" i="3"/>
  <c r="A144" i="3"/>
  <c r="C144" i="3" s="1"/>
  <c r="E49" i="6" l="1"/>
  <c r="D49" i="6"/>
  <c r="B50" i="6"/>
  <c r="E147" i="6"/>
  <c r="B146" i="6"/>
  <c r="H146" i="6" s="1"/>
  <c r="A146" i="6"/>
  <c r="C145" i="6"/>
  <c r="I145" i="6" s="1"/>
  <c r="B145" i="3"/>
  <c r="A145" i="3"/>
  <c r="C145" i="3" s="1"/>
  <c r="E50" i="6" l="1"/>
  <c r="D50" i="6"/>
  <c r="B51" i="6"/>
  <c r="E148" i="6"/>
  <c r="B147" i="6"/>
  <c r="H147" i="6" s="1"/>
  <c r="C146" i="6"/>
  <c r="I146" i="6" s="1"/>
  <c r="A147" i="6"/>
  <c r="B146" i="3"/>
  <c r="A146" i="3"/>
  <c r="C146" i="3" s="1"/>
  <c r="E51" i="6" l="1"/>
  <c r="D51" i="6"/>
  <c r="B52" i="6"/>
  <c r="E149" i="6"/>
  <c r="C147" i="6"/>
  <c r="I147" i="6" s="1"/>
  <c r="A148" i="6"/>
  <c r="B148" i="6"/>
  <c r="H148" i="6" s="1"/>
  <c r="B147" i="3"/>
  <c r="A147" i="3"/>
  <c r="C147" i="3" s="1"/>
  <c r="E52" i="6" l="1"/>
  <c r="B53" i="6"/>
  <c r="D52" i="6"/>
  <c r="E150" i="6"/>
  <c r="A149" i="6"/>
  <c r="C148" i="6"/>
  <c r="I148" i="6" s="1"/>
  <c r="B149" i="6"/>
  <c r="H149" i="6" s="1"/>
  <c r="B148" i="3"/>
  <c r="A148" i="3"/>
  <c r="C148" i="3" s="1"/>
  <c r="E53" i="6" l="1"/>
  <c r="B54" i="6"/>
  <c r="D53" i="6"/>
  <c r="E151" i="6"/>
  <c r="B150" i="6"/>
  <c r="H150" i="6" s="1"/>
  <c r="A150" i="6"/>
  <c r="C149" i="6"/>
  <c r="I149" i="6" s="1"/>
  <c r="B149" i="3"/>
  <c r="A149" i="3"/>
  <c r="C149" i="3" s="1"/>
  <c r="E54" i="6" l="1"/>
  <c r="D54" i="6"/>
  <c r="B55" i="6"/>
  <c r="E152" i="6"/>
  <c r="B151" i="6"/>
  <c r="H151" i="6" s="1"/>
  <c r="C150" i="6"/>
  <c r="I150" i="6" s="1"/>
  <c r="A151" i="6"/>
  <c r="B150" i="3"/>
  <c r="A150" i="3"/>
  <c r="C150" i="3" s="1"/>
  <c r="E55" i="6" l="1"/>
  <c r="B56" i="6"/>
  <c r="D55" i="6"/>
  <c r="E153" i="6"/>
  <c r="C151" i="6"/>
  <c r="I151" i="6" s="1"/>
  <c r="A152" i="6"/>
  <c r="B152" i="6"/>
  <c r="H152" i="6" s="1"/>
  <c r="B151" i="3"/>
  <c r="A151" i="3"/>
  <c r="C151" i="3" s="1"/>
  <c r="E56" i="6" l="1"/>
  <c r="D56" i="6"/>
  <c r="B57" i="6"/>
  <c r="E154" i="6"/>
  <c r="A153" i="6"/>
  <c r="C152" i="6"/>
  <c r="I152" i="6" s="1"/>
  <c r="B153" i="6"/>
  <c r="H153" i="6" s="1"/>
  <c r="B152" i="3"/>
  <c r="A152" i="3"/>
  <c r="C152" i="3" s="1"/>
  <c r="E57" i="6" l="1"/>
  <c r="D57" i="6"/>
  <c r="B58" i="6"/>
  <c r="E155" i="6"/>
  <c r="B154" i="6"/>
  <c r="H154" i="6" s="1"/>
  <c r="A154" i="6"/>
  <c r="C153" i="6"/>
  <c r="I153" i="6" s="1"/>
  <c r="B153" i="3"/>
  <c r="A153" i="3"/>
  <c r="C153" i="3" s="1"/>
  <c r="E58" i="6" l="1"/>
  <c r="B59" i="6"/>
  <c r="D58" i="6"/>
  <c r="E156" i="6"/>
  <c r="B155" i="6"/>
  <c r="H155" i="6" s="1"/>
  <c r="C154" i="6"/>
  <c r="I154" i="6" s="1"/>
  <c r="A155" i="6"/>
  <c r="B154" i="3"/>
  <c r="A154" i="3"/>
  <c r="C154" i="3" s="1"/>
  <c r="E59" i="6" l="1"/>
  <c r="D59" i="6"/>
  <c r="B60" i="6"/>
  <c r="E157" i="6"/>
  <c r="C155" i="6"/>
  <c r="I155" i="6" s="1"/>
  <c r="A156" i="6"/>
  <c r="B156" i="6"/>
  <c r="H156" i="6" s="1"/>
  <c r="B155" i="3"/>
  <c r="A155" i="3"/>
  <c r="C155" i="3" s="1"/>
  <c r="B13" i="3"/>
  <c r="D13" i="3" s="1"/>
  <c r="E60" i="6" l="1"/>
  <c r="D60" i="6"/>
  <c r="B61" i="6"/>
  <c r="E158" i="6"/>
  <c r="A157" i="6"/>
  <c r="C156" i="6"/>
  <c r="I156" i="6" s="1"/>
  <c r="B157" i="6"/>
  <c r="H157" i="6" s="1"/>
  <c r="B156" i="3"/>
  <c r="A156" i="3"/>
  <c r="C156" i="3" s="1"/>
  <c r="C13" i="3"/>
  <c r="B14" i="3"/>
  <c r="E61" i="6" l="1"/>
  <c r="D61" i="6"/>
  <c r="B62" i="6"/>
  <c r="E159" i="6"/>
  <c r="B158" i="6"/>
  <c r="H158" i="6" s="1"/>
  <c r="A158" i="6"/>
  <c r="C157" i="6"/>
  <c r="I157" i="6" s="1"/>
  <c r="C14" i="3"/>
  <c r="B157" i="3"/>
  <c r="D14" i="3"/>
  <c r="A157" i="3"/>
  <c r="C157" i="3" s="1"/>
  <c r="B15" i="3"/>
  <c r="C15" i="3" l="1"/>
  <c r="E62" i="6"/>
  <c r="B63" i="6"/>
  <c r="D62" i="6"/>
  <c r="E160" i="6"/>
  <c r="B159" i="6"/>
  <c r="H159" i="6" s="1"/>
  <c r="C158" i="6"/>
  <c r="I158" i="6" s="1"/>
  <c r="A159" i="6"/>
  <c r="B158" i="3"/>
  <c r="D15" i="3"/>
  <c r="A158" i="3"/>
  <c r="C158" i="3" s="1"/>
  <c r="B16" i="3"/>
  <c r="C16" i="3" l="1"/>
  <c r="E63" i="6"/>
  <c r="D63" i="6"/>
  <c r="B64" i="6"/>
  <c r="E161" i="6"/>
  <c r="C159" i="6"/>
  <c r="I159" i="6" s="1"/>
  <c r="A160" i="6"/>
  <c r="B160" i="6"/>
  <c r="H160" i="6" s="1"/>
  <c r="B159" i="3"/>
  <c r="D16" i="3"/>
  <c r="A159" i="3"/>
  <c r="C159" i="3" s="1"/>
  <c r="B17" i="3"/>
  <c r="D17" i="3" s="1"/>
  <c r="E64" i="6" l="1"/>
  <c r="B65" i="6"/>
  <c r="D64" i="6"/>
  <c r="E162" i="6"/>
  <c r="A161" i="6"/>
  <c r="C160" i="6"/>
  <c r="I160" i="6" s="1"/>
  <c r="B161" i="6"/>
  <c r="H161" i="6" s="1"/>
  <c r="C17" i="3"/>
  <c r="C18" i="3" s="1"/>
  <c r="B160" i="3"/>
  <c r="A160" i="3"/>
  <c r="C160" i="3" s="1"/>
  <c r="B18" i="3"/>
  <c r="D18" i="3" s="1"/>
  <c r="E65" i="6" l="1"/>
  <c r="D65" i="6"/>
  <c r="B66" i="6"/>
  <c r="E163" i="6"/>
  <c r="B162" i="6"/>
  <c r="H162" i="6" s="1"/>
  <c r="A162" i="6"/>
  <c r="C161" i="6"/>
  <c r="I161" i="6" s="1"/>
  <c r="C19" i="3"/>
  <c r="B161" i="3"/>
  <c r="A161" i="3"/>
  <c r="C161" i="3" s="1"/>
  <c r="B19" i="3"/>
  <c r="D19" i="3" s="1"/>
  <c r="E66" i="6" l="1"/>
  <c r="B67" i="6"/>
  <c r="D66" i="6"/>
  <c r="E164" i="6"/>
  <c r="B163" i="6"/>
  <c r="H163" i="6" s="1"/>
  <c r="C162" i="6"/>
  <c r="I162" i="6" s="1"/>
  <c r="A163" i="6"/>
  <c r="B162" i="3"/>
  <c r="A162" i="3"/>
  <c r="C162" i="3" s="1"/>
  <c r="B20" i="3"/>
  <c r="D20" i="3" s="1"/>
  <c r="E67" i="6" l="1"/>
  <c r="D67" i="6"/>
  <c r="B68" i="6"/>
  <c r="E165" i="6"/>
  <c r="C163" i="6"/>
  <c r="I163" i="6" s="1"/>
  <c r="A164" i="6"/>
  <c r="B164" i="6"/>
  <c r="H164" i="6" s="1"/>
  <c r="C20" i="3"/>
  <c r="B163" i="3"/>
  <c r="A163" i="3"/>
  <c r="C163" i="3" s="1"/>
  <c r="B21" i="3"/>
  <c r="D21" i="3" s="1"/>
  <c r="E68" i="6" l="1"/>
  <c r="D68" i="6"/>
  <c r="B69" i="6"/>
  <c r="E166" i="6"/>
  <c r="A165" i="6"/>
  <c r="C164" i="6"/>
  <c r="I164" i="6" s="1"/>
  <c r="B165" i="6"/>
  <c r="H165" i="6" s="1"/>
  <c r="C21" i="3"/>
  <c r="B164" i="3"/>
  <c r="A164" i="3"/>
  <c r="C164" i="3" s="1"/>
  <c r="B22" i="3"/>
  <c r="D22" i="3" s="1"/>
  <c r="E69" i="6" l="1"/>
  <c r="D69" i="6"/>
  <c r="B70" i="6"/>
  <c r="E167" i="6"/>
  <c r="B166" i="6"/>
  <c r="H166" i="6" s="1"/>
  <c r="A166" i="6"/>
  <c r="C165" i="6"/>
  <c r="I165" i="6" s="1"/>
  <c r="C22" i="3"/>
  <c r="B165" i="3"/>
  <c r="A165" i="3"/>
  <c r="C165" i="3" s="1"/>
  <c r="B23" i="3"/>
  <c r="D23" i="3" s="1"/>
  <c r="E70" i="6" l="1"/>
  <c r="B71" i="6"/>
  <c r="D70" i="6"/>
  <c r="E168" i="6"/>
  <c r="B167" i="6"/>
  <c r="H167" i="6" s="1"/>
  <c r="C166" i="6"/>
  <c r="I166" i="6" s="1"/>
  <c r="A167" i="6"/>
  <c r="C23" i="3"/>
  <c r="B166" i="3"/>
  <c r="A166" i="3"/>
  <c r="C166" i="3" s="1"/>
  <c r="B24" i="3"/>
  <c r="C24" i="3" s="1"/>
  <c r="E71" i="6" l="1"/>
  <c r="D71" i="6"/>
  <c r="B72" i="6"/>
  <c r="E169" i="6"/>
  <c r="C167" i="6"/>
  <c r="I167" i="6" s="1"/>
  <c r="A168" i="6"/>
  <c r="B168" i="6"/>
  <c r="H168" i="6" s="1"/>
  <c r="B167" i="3"/>
  <c r="D24" i="3"/>
  <c r="A167" i="3"/>
  <c r="C167" i="3" s="1"/>
  <c r="B25" i="3"/>
  <c r="C25" i="3" s="1"/>
  <c r="E72" i="6" l="1"/>
  <c r="B73" i="6"/>
  <c r="D72" i="6"/>
  <c r="E170" i="6"/>
  <c r="A169" i="6"/>
  <c r="C168" i="6"/>
  <c r="I168" i="6" s="1"/>
  <c r="B169" i="6"/>
  <c r="H169" i="6" s="1"/>
  <c r="B168" i="3"/>
  <c r="A168" i="3"/>
  <c r="C168" i="3" s="1"/>
  <c r="D25" i="3"/>
  <c r="B26" i="3"/>
  <c r="C26" i="3" s="1"/>
  <c r="E73" i="6" l="1"/>
  <c r="D73" i="6"/>
  <c r="B74" i="6"/>
  <c r="E171" i="6"/>
  <c r="B170" i="6"/>
  <c r="H170" i="6" s="1"/>
  <c r="A170" i="6"/>
  <c r="C169" i="6"/>
  <c r="I169" i="6" s="1"/>
  <c r="B169" i="3"/>
  <c r="D26" i="3"/>
  <c r="A169" i="3"/>
  <c r="C169" i="3" s="1"/>
  <c r="B27" i="3"/>
  <c r="C27" i="3" s="1"/>
  <c r="E74" i="6" l="1"/>
  <c r="D74" i="6"/>
  <c r="B75" i="6"/>
  <c r="E172" i="6"/>
  <c r="B171" i="6"/>
  <c r="H171" i="6" s="1"/>
  <c r="C170" i="6"/>
  <c r="I170" i="6" s="1"/>
  <c r="A171" i="6"/>
  <c r="B170" i="3"/>
  <c r="A170" i="3"/>
  <c r="C170" i="3" s="1"/>
  <c r="D27" i="3"/>
  <c r="B28" i="3"/>
  <c r="C28" i="3" s="1"/>
  <c r="E75" i="6" l="1"/>
  <c r="D75" i="6"/>
  <c r="B76" i="6"/>
  <c r="E173" i="6"/>
  <c r="C171" i="6"/>
  <c r="I171" i="6" s="1"/>
  <c r="A172" i="6"/>
  <c r="B172" i="6"/>
  <c r="H172" i="6" s="1"/>
  <c r="B171" i="3"/>
  <c r="D28" i="3"/>
  <c r="A171" i="3"/>
  <c r="C171" i="3" s="1"/>
  <c r="B29" i="3"/>
  <c r="C29" i="3" s="1"/>
  <c r="E76" i="6" l="1"/>
  <c r="D76" i="6"/>
  <c r="B77" i="6"/>
  <c r="E174" i="6"/>
  <c r="A173" i="6"/>
  <c r="C172" i="6"/>
  <c r="I172" i="6" s="1"/>
  <c r="B173" i="6"/>
  <c r="H173" i="6" s="1"/>
  <c r="B172" i="3"/>
  <c r="D29" i="3"/>
  <c r="A172" i="3"/>
  <c r="C172" i="3" s="1"/>
  <c r="B30" i="3"/>
  <c r="C30" i="3" s="1"/>
  <c r="E77" i="6" l="1"/>
  <c r="D77" i="6"/>
  <c r="B78" i="6"/>
  <c r="E175" i="6"/>
  <c r="B174" i="6"/>
  <c r="H174" i="6" s="1"/>
  <c r="A174" i="6"/>
  <c r="C173" i="6"/>
  <c r="I173" i="6" s="1"/>
  <c r="B173" i="3"/>
  <c r="A173" i="3"/>
  <c r="C173" i="3" s="1"/>
  <c r="D30" i="3"/>
  <c r="B31" i="3"/>
  <c r="C31" i="3" s="1"/>
  <c r="E78" i="6" l="1"/>
  <c r="B79" i="6"/>
  <c r="D78" i="6"/>
  <c r="E176" i="6"/>
  <c r="B175" i="6"/>
  <c r="H175" i="6" s="1"/>
  <c r="C174" i="6"/>
  <c r="I174" i="6" s="1"/>
  <c r="A175" i="6"/>
  <c r="B174" i="3"/>
  <c r="D31" i="3"/>
  <c r="A174" i="3"/>
  <c r="C174" i="3" s="1"/>
  <c r="B32" i="3"/>
  <c r="C32" i="3" s="1"/>
  <c r="E79" i="6" l="1"/>
  <c r="D79" i="6"/>
  <c r="B80" i="6"/>
  <c r="E177" i="6"/>
  <c r="C175" i="6"/>
  <c r="I175" i="6" s="1"/>
  <c r="A176" i="6"/>
  <c r="B176" i="6"/>
  <c r="H176" i="6" s="1"/>
  <c r="B175" i="3"/>
  <c r="A175" i="3"/>
  <c r="C175" i="3" s="1"/>
  <c r="D32" i="3"/>
  <c r="B33" i="3"/>
  <c r="C33" i="3" s="1"/>
  <c r="E80" i="6" l="1"/>
  <c r="B81" i="6"/>
  <c r="D80" i="6"/>
  <c r="E178" i="6"/>
  <c r="A177" i="6"/>
  <c r="C176" i="6"/>
  <c r="I176" i="6" s="1"/>
  <c r="B177" i="6"/>
  <c r="H177" i="6" s="1"/>
  <c r="B176" i="3"/>
  <c r="D33" i="3"/>
  <c r="A176" i="3"/>
  <c r="C176" i="3" s="1"/>
  <c r="B34" i="3"/>
  <c r="C34" i="3" s="1"/>
  <c r="E81" i="6" l="1"/>
  <c r="D81" i="6"/>
  <c r="B82" i="6"/>
  <c r="E179" i="6"/>
  <c r="B178" i="6"/>
  <c r="H178" i="6" s="1"/>
  <c r="A178" i="6"/>
  <c r="C177" i="6"/>
  <c r="I177" i="6" s="1"/>
  <c r="B177" i="3"/>
  <c r="A177" i="3"/>
  <c r="C177" i="3" s="1"/>
  <c r="D34" i="3"/>
  <c r="B35" i="3"/>
  <c r="C35" i="3" s="1"/>
  <c r="E82" i="6" l="1"/>
  <c r="B83" i="6"/>
  <c r="D82" i="6"/>
  <c r="E180" i="6"/>
  <c r="B179" i="6"/>
  <c r="H179" i="6" s="1"/>
  <c r="C178" i="6"/>
  <c r="I178" i="6" s="1"/>
  <c r="A179" i="6"/>
  <c r="B178" i="3"/>
  <c r="D35" i="3"/>
  <c r="A178" i="3"/>
  <c r="C178" i="3" s="1"/>
  <c r="B36" i="3"/>
  <c r="C36" i="3" s="1"/>
  <c r="E83" i="6" l="1"/>
  <c r="D83" i="6"/>
  <c r="B84" i="6"/>
  <c r="E181" i="6"/>
  <c r="C179" i="6"/>
  <c r="I179" i="6" s="1"/>
  <c r="A180" i="6"/>
  <c r="B180" i="6"/>
  <c r="H180" i="6" s="1"/>
  <c r="B179" i="3"/>
  <c r="D36" i="3"/>
  <c r="A179" i="3"/>
  <c r="C179" i="3" s="1"/>
  <c r="B37" i="3"/>
  <c r="C37" i="3" s="1"/>
  <c r="E84" i="6" l="1"/>
  <c r="D84" i="6"/>
  <c r="B85" i="6"/>
  <c r="E182" i="6"/>
  <c r="A181" i="6"/>
  <c r="C180" i="6"/>
  <c r="I180" i="6" s="1"/>
  <c r="B181" i="6"/>
  <c r="H181" i="6" s="1"/>
  <c r="B180" i="3"/>
  <c r="D37" i="3"/>
  <c r="A180" i="3"/>
  <c r="C180" i="3" s="1"/>
  <c r="B38" i="3"/>
  <c r="C38" i="3" s="1"/>
  <c r="E85" i="6" l="1"/>
  <c r="D85" i="6"/>
  <c r="B86" i="6"/>
  <c r="E183" i="6"/>
  <c r="B182" i="6"/>
  <c r="H182" i="6" s="1"/>
  <c r="A182" i="6"/>
  <c r="G184" i="6" s="1"/>
  <c r="C181" i="6"/>
  <c r="I181" i="6" s="1"/>
  <c r="B181" i="3"/>
  <c r="D38" i="3"/>
  <c r="A181" i="3"/>
  <c r="C181" i="3" s="1"/>
  <c r="B39" i="3"/>
  <c r="C39" i="3" s="1"/>
  <c r="E86" i="6" l="1"/>
  <c r="B87" i="6"/>
  <c r="D86" i="6"/>
  <c r="H186" i="6"/>
  <c r="I186" i="6"/>
  <c r="B183" i="6"/>
  <c r="H183" i="6" s="1"/>
  <c r="H184" i="6" s="1"/>
  <c r="H187" i="6" s="1"/>
  <c r="C182" i="6"/>
  <c r="I182" i="6" s="1"/>
  <c r="A183" i="6"/>
  <c r="C183" i="6" s="1"/>
  <c r="I183" i="6" s="1"/>
  <c r="B182" i="3"/>
  <c r="D39" i="3"/>
  <c r="A182" i="3"/>
  <c r="C182" i="3" s="1"/>
  <c r="B40" i="3"/>
  <c r="C40" i="3" s="1"/>
  <c r="H188" i="6" l="1"/>
  <c r="J31" i="6" s="1"/>
  <c r="I184" i="6"/>
  <c r="I187" i="6" s="1"/>
  <c r="I188" i="6" s="1"/>
  <c r="N31" i="6" s="1"/>
  <c r="E87" i="6"/>
  <c r="D87" i="6"/>
  <c r="B88" i="6"/>
  <c r="B183" i="3"/>
  <c r="D40" i="3"/>
  <c r="A183" i="3"/>
  <c r="C183" i="3" s="1"/>
  <c r="B41" i="3"/>
  <c r="C41" i="3" s="1"/>
  <c r="E88" i="6" l="1"/>
  <c r="D88" i="6"/>
  <c r="D41" i="3"/>
  <c r="B42" i="3"/>
  <c r="C42" i="3" s="1"/>
  <c r="D42" i="3" l="1"/>
  <c r="B43" i="3"/>
  <c r="C43" i="3" s="1"/>
  <c r="D43" i="3" l="1"/>
  <c r="B44" i="3"/>
  <c r="C44" i="3" s="1"/>
  <c r="D44" i="3" l="1"/>
  <c r="B45" i="3"/>
  <c r="C45" i="3" s="1"/>
  <c r="D45" i="3" l="1"/>
  <c r="B46" i="3"/>
  <c r="C46" i="3" s="1"/>
  <c r="D46" i="3" l="1"/>
  <c r="B47" i="3"/>
  <c r="C47" i="3" s="1"/>
  <c r="D47" i="3" l="1"/>
  <c r="B48" i="3"/>
  <c r="C48" i="3" s="1"/>
  <c r="D48" i="3" l="1"/>
  <c r="B49" i="3"/>
  <c r="C49" i="3" s="1"/>
  <c r="D49" i="3" l="1"/>
  <c r="B50" i="3"/>
  <c r="C50" i="3" s="1"/>
  <c r="D50" i="3" l="1"/>
  <c r="B51" i="3"/>
  <c r="C51" i="3" s="1"/>
  <c r="D51" i="3" l="1"/>
  <c r="B52" i="3"/>
  <c r="C52" i="3" s="1"/>
  <c r="D52" i="3" l="1"/>
  <c r="B53" i="3"/>
  <c r="C53" i="3" s="1"/>
  <c r="D53" i="3" l="1"/>
  <c r="B54" i="3"/>
  <c r="C54" i="3" s="1"/>
  <c r="D54" i="3" l="1"/>
  <c r="B55" i="3"/>
  <c r="C55" i="3" s="1"/>
  <c r="D55" i="3" l="1"/>
  <c r="B56" i="3"/>
  <c r="C56" i="3" s="1"/>
  <c r="D56" i="3" l="1"/>
  <c r="B57" i="3"/>
  <c r="C57" i="3" s="1"/>
  <c r="D57" i="3" l="1"/>
  <c r="B58" i="3"/>
  <c r="C58" i="3" s="1"/>
  <c r="D58" i="3" l="1"/>
  <c r="B59" i="3"/>
  <c r="C59" i="3" s="1"/>
  <c r="D59" i="3" l="1"/>
  <c r="B60" i="3"/>
  <c r="C60" i="3" s="1"/>
  <c r="D60" i="3" l="1"/>
  <c r="B61" i="3"/>
  <c r="C61" i="3" s="1"/>
  <c r="D61" i="3" l="1"/>
  <c r="B62" i="3"/>
  <c r="C62" i="3" s="1"/>
  <c r="D62" i="3" l="1"/>
  <c r="B63" i="3"/>
  <c r="C63" i="3" s="1"/>
  <c r="D63" i="3" l="1"/>
  <c r="B64" i="3"/>
  <c r="C64" i="3" s="1"/>
  <c r="D64" i="3" l="1"/>
  <c r="B65" i="3"/>
  <c r="C65" i="3" s="1"/>
  <c r="D65" i="3" l="1"/>
  <c r="B66" i="3"/>
  <c r="C66" i="3" s="1"/>
  <c r="D66" i="3" l="1"/>
  <c r="B67" i="3"/>
  <c r="C67" i="3" s="1"/>
  <c r="D67" i="3" l="1"/>
  <c r="B68" i="3"/>
  <c r="C68" i="3" s="1"/>
  <c r="D68" i="3" l="1"/>
  <c r="B69" i="3"/>
  <c r="C69" i="3" s="1"/>
  <c r="D69" i="3" l="1"/>
  <c r="B70" i="3"/>
  <c r="C70" i="3" s="1"/>
  <c r="D70" i="3" l="1"/>
  <c r="B71" i="3"/>
  <c r="C71" i="3" s="1"/>
  <c r="D71" i="3" l="1"/>
  <c r="B72" i="3"/>
  <c r="C72" i="3" s="1"/>
  <c r="D72" i="3" l="1"/>
  <c r="B73" i="3"/>
  <c r="C73" i="3" s="1"/>
  <c r="D73" i="3" l="1"/>
  <c r="B74" i="3"/>
  <c r="C74" i="3" s="1"/>
  <c r="D74" i="3" l="1"/>
  <c r="B75" i="3"/>
  <c r="C75" i="3" s="1"/>
  <c r="D75" i="3" l="1"/>
  <c r="B76" i="3"/>
  <c r="C76" i="3" s="1"/>
  <c r="D76" i="3" l="1"/>
  <c r="B77" i="3"/>
  <c r="C77" i="3" s="1"/>
  <c r="D77" i="3" l="1"/>
  <c r="B78" i="3"/>
  <c r="C78" i="3" s="1"/>
  <c r="D78" i="3" l="1"/>
  <c r="B79" i="3"/>
  <c r="C79" i="3" s="1"/>
  <c r="D79" i="3" l="1"/>
  <c r="B80" i="3"/>
  <c r="C80" i="3" s="1"/>
  <c r="D80" i="3" l="1"/>
  <c r="B81" i="3"/>
  <c r="C81" i="3" s="1"/>
  <c r="D81" i="3" l="1"/>
  <c r="B82" i="3"/>
  <c r="C82" i="3" s="1"/>
  <c r="D82" i="3" l="1"/>
  <c r="B83" i="3"/>
  <c r="C83" i="3" s="1"/>
  <c r="D83" i="3" l="1"/>
  <c r="B84" i="3"/>
  <c r="C84" i="3" s="1"/>
  <c r="D84" i="3" l="1"/>
  <c r="B85" i="3"/>
  <c r="C85" i="3" s="1"/>
  <c r="D85" i="3" l="1"/>
  <c r="B86" i="3"/>
  <c r="C86" i="3" s="1"/>
  <c r="D86" i="3" l="1"/>
  <c r="B87" i="3"/>
  <c r="C87" i="3" s="1"/>
  <c r="D87" i="3" l="1"/>
  <c r="B88" i="3"/>
  <c r="C88" i="3" s="1"/>
  <c r="D88" i="3" l="1"/>
</calcChain>
</file>

<file path=xl/comments1.xml><?xml version="1.0" encoding="utf-8"?>
<comments xmlns="http://schemas.openxmlformats.org/spreadsheetml/2006/main">
  <authors>
    <author>kalmanNoDom</author>
  </authors>
  <commentList>
    <comment ref="B2" authorId="0">
      <text>
        <r>
          <rPr>
            <b/>
            <sz val="8"/>
            <color indexed="81"/>
            <rFont val="Tahoma"/>
            <family val="2"/>
          </rPr>
          <t>Only edit contents of yellow boxes.
To modify an existing model change the parameters in yellow boxes.
To create a new model, follow this outline:
1.  Delete all the parameters for the model(s).
2.  Adjust the highest and lowest n values.
3.  Enter values for the parameters.</t>
        </r>
      </text>
    </comment>
    <comment ref="L9" authorId="0">
      <text>
        <r>
          <rPr>
            <sz val="11"/>
            <color indexed="81"/>
            <rFont val="Tahoma"/>
            <family val="2"/>
          </rPr>
          <t xml:space="preserve">Note: if the lowest </t>
        </r>
        <r>
          <rPr>
            <i/>
            <sz val="11"/>
            <color indexed="81"/>
            <rFont val="Tahoma"/>
            <family val="2"/>
          </rPr>
          <t>n</t>
        </r>
        <r>
          <rPr>
            <sz val="11"/>
            <color indexed="81"/>
            <rFont val="Tahoma"/>
            <family val="2"/>
          </rPr>
          <t xml:space="preserve"> is not 0, then the initial value will not be </t>
        </r>
        <r>
          <rPr>
            <i/>
            <sz val="11"/>
            <color indexed="81"/>
            <rFont val="Tahoma"/>
            <family val="2"/>
          </rPr>
          <t>a</t>
        </r>
        <r>
          <rPr>
            <i/>
            <vertAlign val="subscript"/>
            <sz val="11"/>
            <color indexed="81"/>
            <rFont val="Tahoma"/>
            <family val="2"/>
          </rPr>
          <t>0</t>
        </r>
        <r>
          <rPr>
            <i/>
            <sz val="11"/>
            <color indexed="81"/>
            <rFont val="Tahoma"/>
            <family val="2"/>
          </rPr>
          <t xml:space="preserve">.  </t>
        </r>
        <r>
          <rPr>
            <sz val="11"/>
            <color indexed="81"/>
            <rFont val="Tahoma"/>
            <family val="2"/>
          </rPr>
          <t xml:space="preserve">For example, if the lowest </t>
        </r>
        <r>
          <rPr>
            <i/>
            <sz val="11"/>
            <color indexed="81"/>
            <rFont val="Tahoma"/>
            <family val="2"/>
          </rPr>
          <t>n</t>
        </r>
        <r>
          <rPr>
            <sz val="11"/>
            <color indexed="81"/>
            <rFont val="Tahoma"/>
            <family val="2"/>
          </rPr>
          <t xml:space="preserve"> is 1, then the initial value will be </t>
        </r>
        <r>
          <rPr>
            <i/>
            <sz val="11"/>
            <color indexed="81"/>
            <rFont val="Tahoma"/>
            <family val="2"/>
          </rPr>
          <t>a</t>
        </r>
        <r>
          <rPr>
            <vertAlign val="subscript"/>
            <sz val="11"/>
            <color indexed="81"/>
            <rFont val="Tahoma"/>
            <family val="2"/>
          </rPr>
          <t>1</t>
        </r>
        <r>
          <rPr>
            <sz val="11"/>
            <color indexed="81"/>
            <rFont val="Tahoma"/>
            <family val="2"/>
          </rPr>
          <t xml:space="preserve">.  This means that the correct value of </t>
        </r>
        <r>
          <rPr>
            <i/>
            <sz val="11"/>
            <color indexed="81"/>
            <rFont val="Tahoma"/>
            <family val="2"/>
          </rPr>
          <t>a</t>
        </r>
        <r>
          <rPr>
            <vertAlign val="subscript"/>
            <sz val="11"/>
            <color indexed="81"/>
            <rFont val="Tahoma"/>
            <family val="2"/>
          </rPr>
          <t>0</t>
        </r>
        <r>
          <rPr>
            <sz val="11"/>
            <color indexed="81"/>
            <rFont val="Tahoma"/>
            <family val="2"/>
          </rPr>
          <t xml:space="preserve"> must be computed before the functional equation can be found.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kalmanNoDom</author>
  </authors>
  <commentList>
    <comment ref="B2" authorId="0">
      <text>
        <r>
          <rPr>
            <b/>
            <sz val="8"/>
            <color indexed="81"/>
            <rFont val="Tahoma"/>
            <family val="2"/>
          </rPr>
          <t>Only edit contents of yellow boxes.
To modify an existing model change the parameters in yellow boxes.
To create a new model, follow this outline:
1.  Delete all the data values and parameters for the model(s).
2.  Adjust the highest and lowest n values.
3.  Enter data values.
4.  Enter values for the parameters.  Note: you can find the first differences and ratios for your data on the next sheet.</t>
        </r>
      </text>
    </comment>
    <comment ref="L9" authorId="0">
      <text>
        <r>
          <rPr>
            <sz val="11"/>
            <color indexed="81"/>
            <rFont val="Tahoma"/>
            <family val="2"/>
          </rPr>
          <t xml:space="preserve">Note: if the lowest </t>
        </r>
        <r>
          <rPr>
            <i/>
            <sz val="11"/>
            <color indexed="81"/>
            <rFont val="Tahoma"/>
            <family val="2"/>
          </rPr>
          <t>n</t>
        </r>
        <r>
          <rPr>
            <sz val="11"/>
            <color indexed="81"/>
            <rFont val="Tahoma"/>
            <family val="2"/>
          </rPr>
          <t xml:space="preserve"> is not 0, then the initial value will not be </t>
        </r>
        <r>
          <rPr>
            <i/>
            <sz val="11"/>
            <color indexed="81"/>
            <rFont val="Tahoma"/>
            <family val="2"/>
          </rPr>
          <t>a</t>
        </r>
        <r>
          <rPr>
            <i/>
            <vertAlign val="subscript"/>
            <sz val="11"/>
            <color indexed="81"/>
            <rFont val="Tahoma"/>
            <family val="2"/>
          </rPr>
          <t>0</t>
        </r>
        <r>
          <rPr>
            <i/>
            <sz val="11"/>
            <color indexed="81"/>
            <rFont val="Tahoma"/>
            <family val="2"/>
          </rPr>
          <t xml:space="preserve">.  </t>
        </r>
        <r>
          <rPr>
            <sz val="11"/>
            <color indexed="81"/>
            <rFont val="Tahoma"/>
            <family val="2"/>
          </rPr>
          <t xml:space="preserve">For example, if the lowest </t>
        </r>
        <r>
          <rPr>
            <i/>
            <sz val="11"/>
            <color indexed="81"/>
            <rFont val="Tahoma"/>
            <family val="2"/>
          </rPr>
          <t>n</t>
        </r>
        <r>
          <rPr>
            <sz val="11"/>
            <color indexed="81"/>
            <rFont val="Tahoma"/>
            <family val="2"/>
          </rPr>
          <t xml:space="preserve"> is 1, then the initial value will be </t>
        </r>
        <r>
          <rPr>
            <i/>
            <sz val="11"/>
            <color indexed="81"/>
            <rFont val="Tahoma"/>
            <family val="2"/>
          </rPr>
          <t>a</t>
        </r>
        <r>
          <rPr>
            <vertAlign val="subscript"/>
            <sz val="11"/>
            <color indexed="81"/>
            <rFont val="Tahoma"/>
            <family val="2"/>
          </rPr>
          <t>1</t>
        </r>
        <r>
          <rPr>
            <sz val="11"/>
            <color indexed="81"/>
            <rFont val="Tahoma"/>
            <family val="2"/>
          </rPr>
          <t xml:space="preserve">.  This means that the correct value of </t>
        </r>
        <r>
          <rPr>
            <i/>
            <sz val="11"/>
            <color indexed="81"/>
            <rFont val="Tahoma"/>
            <family val="2"/>
          </rPr>
          <t>a</t>
        </r>
        <r>
          <rPr>
            <vertAlign val="subscript"/>
            <sz val="11"/>
            <color indexed="81"/>
            <rFont val="Tahoma"/>
            <family val="2"/>
          </rPr>
          <t>0</t>
        </r>
        <r>
          <rPr>
            <sz val="11"/>
            <color indexed="81"/>
            <rFont val="Tahoma"/>
            <family val="2"/>
          </rPr>
          <t xml:space="preserve"> must be computed before the functional equation can be found.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31" authorId="0">
      <text>
        <r>
          <rPr>
            <b/>
            <sz val="8"/>
            <color indexed="81"/>
            <rFont val="Tahoma"/>
            <family val="2"/>
          </rPr>
          <t>Average absolute difference between data values and diff eqn model values.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1" authorId="0">
      <text>
        <r>
          <rPr>
            <b/>
            <sz val="8"/>
            <color indexed="81"/>
            <rFont val="Tahoma"/>
            <family val="2"/>
          </rPr>
          <t>Average absolute difference between data values and func eqn model values.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kalmanNoDom</author>
  </authors>
  <commentList>
    <comment ref="B2" authorId="0">
      <text>
        <r>
          <rPr>
            <b/>
            <sz val="8"/>
            <color indexed="81"/>
            <rFont val="Tahoma"/>
            <family val="2"/>
          </rPr>
          <t>This sheet is informational only.  Do not edit anything.  The data values are from the preceding sheet.  The first differences, and the successive ratios of those differences, are computed automatically.</t>
        </r>
      </text>
    </comment>
    <comment ref="J25" authorId="0">
      <text>
        <r>
          <rPr>
            <b/>
            <sz val="8"/>
            <color indexed="81"/>
            <rFont val="Tahoma"/>
            <family val="2"/>
          </rPr>
          <t>Average absolute difference between data values and diff eqn model values.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25" authorId="0">
      <text>
        <r>
          <rPr>
            <b/>
            <sz val="8"/>
            <color indexed="81"/>
            <rFont val="Tahoma"/>
            <family val="2"/>
          </rPr>
          <t>Average absolute difference between data values and func eqn model values.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<sst xmlns="http://schemas.openxmlformats.org/spreadsheetml/2006/main" count="52" uniqueCount="30">
  <si>
    <t>Initial value =</t>
  </si>
  <si>
    <t>n</t>
  </si>
  <si>
    <t xml:space="preserve">Difference Equation: </t>
  </si>
  <si>
    <t xml:space="preserve">Functional Equation: </t>
  </si>
  <si>
    <t>position number</t>
  </si>
  <si>
    <t>terms based on diff eqn</t>
  </si>
  <si>
    <t>terms based on func eqn</t>
  </si>
  <si>
    <t>data values</t>
  </si>
  <si>
    <r>
      <t xml:space="preserve">Lowest </t>
    </r>
    <r>
      <rPr>
        <i/>
        <sz val="12"/>
        <rFont val="Geneva"/>
      </rPr>
      <t>n</t>
    </r>
    <r>
      <rPr>
        <sz val="12"/>
        <rFont val="Geneva"/>
      </rPr>
      <t xml:space="preserve"> =</t>
    </r>
  </si>
  <si>
    <r>
      <t xml:space="preserve">Highest </t>
    </r>
    <r>
      <rPr>
        <i/>
        <sz val="12"/>
        <rFont val="Geneva"/>
      </rPr>
      <t>n</t>
    </r>
    <r>
      <rPr>
        <sz val="12"/>
        <rFont val="Geneva"/>
      </rPr>
      <t xml:space="preserve"> =</t>
    </r>
  </si>
  <si>
    <t>step size =</t>
  </si>
  <si>
    <t>Plotpoints</t>
  </si>
  <si>
    <t>diff eqn</t>
  </si>
  <si>
    <t>func eqn</t>
  </si>
  <si>
    <t>data n values</t>
  </si>
  <si>
    <t>×</t>
  </si>
  <si>
    <r>
      <rPr>
        <i/>
        <sz val="14"/>
        <rFont val="Times New Roman"/>
        <family val="1"/>
      </rPr>
      <t>a</t>
    </r>
    <r>
      <rPr>
        <i/>
        <vertAlign val="subscript"/>
        <sz val="14"/>
        <rFont val="Times New Roman"/>
        <family val="1"/>
      </rPr>
      <t>n</t>
    </r>
    <r>
      <rPr>
        <vertAlign val="subscript"/>
        <sz val="14"/>
        <rFont val="Times New Roman"/>
        <family val="1"/>
      </rPr>
      <t>+1</t>
    </r>
    <r>
      <rPr>
        <sz val="14"/>
        <rFont val="Times New Roman"/>
        <family val="1"/>
      </rPr>
      <t xml:space="preserve"> =</t>
    </r>
  </si>
  <si>
    <r>
      <rPr>
        <i/>
        <sz val="14"/>
        <rFont val="Times New Roman"/>
        <family val="1"/>
      </rPr>
      <t>a</t>
    </r>
    <r>
      <rPr>
        <i/>
        <vertAlign val="subscript"/>
        <sz val="14"/>
        <rFont val="Times New Roman"/>
        <family val="1"/>
      </rPr>
      <t>n</t>
    </r>
    <r>
      <rPr>
        <sz val="14"/>
        <rFont val="Times New Roman"/>
        <family val="1"/>
      </rPr>
      <t xml:space="preserve"> =</t>
    </r>
  </si>
  <si>
    <r>
      <t>a</t>
    </r>
    <r>
      <rPr>
        <i/>
        <vertAlign val="subscript"/>
        <sz val="14"/>
        <rFont val="Times New Roman"/>
        <family val="1"/>
      </rPr>
      <t>n</t>
    </r>
    <r>
      <rPr>
        <sz val="14"/>
        <rFont val="Times New Roman"/>
        <family val="1"/>
      </rPr>
      <t xml:space="preserve">  +  </t>
    </r>
  </si>
  <si>
    <r>
      <rPr>
        <i/>
        <vertAlign val="superscript"/>
        <sz val="14"/>
        <rFont val="Times New Roman"/>
        <family val="1"/>
      </rPr>
      <t>n</t>
    </r>
    <r>
      <rPr>
        <i/>
        <sz val="14"/>
        <rFont val="Times New Roman"/>
        <family val="1"/>
      </rPr>
      <t xml:space="preserve">  +</t>
    </r>
  </si>
  <si>
    <t>point counter</t>
  </si>
  <si>
    <t>abs error fn eqn</t>
  </si>
  <si>
    <t>abs error diff eqn</t>
  </si>
  <si>
    <r>
      <rPr>
        <sz val="10"/>
        <rFont val="Symbol"/>
        <family val="1"/>
        <charset val="2"/>
      </rPr>
      <t>S</t>
    </r>
    <r>
      <rPr>
        <sz val="10"/>
        <rFont val="Geneva"/>
      </rPr>
      <t xml:space="preserve"> error</t>
    </r>
  </si>
  <si>
    <t xml:space="preserve">avg error </t>
  </si>
  <si>
    <t>n pts</t>
  </si>
  <si>
    <t>Avg fn eqn error:</t>
  </si>
  <si>
    <t>Avg diff eqn error:</t>
  </si>
  <si>
    <t>first diffs</t>
  </si>
  <si>
    <t>ratios of first diffs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</si>
</sst>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0"/>
      <name val="Geneva"/>
    </font>
    <font>
      <i/>
      <sz val="10"/>
      <name val="Geneva"/>
    </font>
    <font>
      <sz val="8"/>
      <name val="Geneva"/>
    </font>
    <font>
      <b/>
      <sz val="14"/>
      <name val="Geneva"/>
    </font>
    <font>
      <b/>
      <sz val="12"/>
      <name val="Geneva"/>
    </font>
    <font>
      <sz val="16"/>
      <name val="Geneva"/>
    </font>
    <font>
      <sz val="12"/>
      <name val="Geneva"/>
    </font>
    <font>
      <i/>
      <sz val="12"/>
      <name val="Geneva"/>
    </font>
    <font>
      <sz val="11"/>
      <name val="Geneva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6"/>
      <name val="Symbol"/>
      <family val="1"/>
      <charset val="2"/>
    </font>
    <font>
      <sz val="14"/>
      <name val="Times New Roman"/>
      <family val="1"/>
    </font>
    <font>
      <i/>
      <sz val="14"/>
      <name val="Times New Roman"/>
      <family val="1"/>
    </font>
    <font>
      <i/>
      <vertAlign val="subscript"/>
      <sz val="14"/>
      <name val="Times New Roman"/>
      <family val="1"/>
    </font>
    <font>
      <vertAlign val="subscript"/>
      <sz val="14"/>
      <name val="Times New Roman"/>
      <family val="1"/>
    </font>
    <font>
      <i/>
      <vertAlign val="superscript"/>
      <sz val="14"/>
      <name val="Times New Roman"/>
      <family val="1"/>
    </font>
    <font>
      <sz val="11"/>
      <color indexed="81"/>
      <name val="Tahoma"/>
      <family val="2"/>
    </font>
    <font>
      <i/>
      <sz val="11"/>
      <color indexed="81"/>
      <name val="Tahoma"/>
      <family val="2"/>
    </font>
    <font>
      <i/>
      <vertAlign val="subscript"/>
      <sz val="11"/>
      <color indexed="81"/>
      <name val="Tahoma"/>
      <family val="2"/>
    </font>
    <font>
      <vertAlign val="subscript"/>
      <sz val="11"/>
      <color indexed="81"/>
      <name val="Tahoma"/>
      <family val="2"/>
    </font>
    <font>
      <sz val="10"/>
      <name val="Symbol"/>
      <family val="1"/>
      <charset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Border="1"/>
    <xf numFmtId="0" fontId="3" fillId="0" borderId="0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/>
    <xf numFmtId="0" fontId="0" fillId="4" borderId="1" xfId="0" applyFill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right"/>
    </xf>
    <xf numFmtId="0" fontId="4" fillId="5" borderId="1" xfId="0" applyFont="1" applyFill="1" applyBorder="1" applyAlignment="1">
      <alignment horizontal="left"/>
    </xf>
    <xf numFmtId="0" fontId="0" fillId="6" borderId="1" xfId="0" applyFill="1" applyBorder="1"/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Font="1" applyFill="1" applyBorder="1"/>
    <xf numFmtId="0" fontId="0" fillId="0" borderId="0" xfId="0" applyFont="1" applyFill="1" applyBorder="1"/>
    <xf numFmtId="0" fontId="0" fillId="5" borderId="1" xfId="0" applyFill="1" applyBorder="1"/>
    <xf numFmtId="0" fontId="0" fillId="0" borderId="0" xfId="0" applyBorder="1" applyAlignment="1">
      <alignment horizontal="center" vertical="center" wrapText="1"/>
    </xf>
    <xf numFmtId="0" fontId="0" fillId="2" borderId="1" xfId="0" applyNumberFormat="1" applyFill="1" applyBorder="1"/>
    <xf numFmtId="0" fontId="1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/>
    </xf>
    <xf numFmtId="0" fontId="12" fillId="0" borderId="0" xfId="0" applyFont="1" applyBorder="1" applyAlignment="1">
      <alignment horizontal="right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vertical="top"/>
    </xf>
    <xf numFmtId="0" fontId="0" fillId="0" borderId="0" xfId="0" applyFill="1" applyBorder="1" applyAlignment="1">
      <alignment horizontal="right"/>
    </xf>
    <xf numFmtId="0" fontId="0" fillId="0" borderId="1" xfId="0" applyFill="1" applyBorder="1"/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wrapText="1"/>
    </xf>
    <xf numFmtId="0" fontId="12" fillId="0" borderId="0" xfId="0" applyFont="1" applyFill="1" applyBorder="1" applyAlignment="1">
      <alignment horizontal="right"/>
    </xf>
    <xf numFmtId="0" fontId="13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0" fillId="0" borderId="0" xfId="0" applyBorder="1" applyAlignment="1"/>
    <xf numFmtId="0" fontId="0" fillId="0" borderId="0" xfId="0" applyBorder="1" applyAlignment="1">
      <alignment horizontal="right" vertical="center"/>
    </xf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/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0" fillId="0" borderId="0" xfId="0" applyAlignment="1"/>
    <xf numFmtId="0" fontId="0" fillId="0" borderId="0" xfId="0" applyBorder="1" applyAlignment="1">
      <alignment horizontal="right"/>
    </xf>
    <xf numFmtId="0" fontId="4" fillId="0" borderId="0" xfId="0" applyFont="1" applyAlignment="1">
      <alignment horizontal="center"/>
    </xf>
    <xf numFmtId="0" fontId="0" fillId="2" borderId="1" xfId="0" applyFill="1" applyBorder="1" applyAlignment="1">
      <alignment horizontal="left"/>
    </xf>
    <xf numFmtId="0" fontId="6" fillId="0" borderId="0" xfId="0" applyFont="1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0" fontId="7" fillId="0" borderId="0" xfId="0" applyFont="1" applyBorder="1" applyAlignment="1">
      <alignment horizontal="center" vertical="center" wrapText="1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0" xfId="0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right"/>
    </xf>
    <xf numFmtId="0" fontId="4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87265844458587"/>
          <c:y val="8.3336076421839267E-2"/>
          <c:w val="0.62470476726646296"/>
          <c:h val="0.7500246877965534"/>
        </c:manualLayout>
      </c:layout>
      <c:scatterChart>
        <c:scatterStyle val="lineMarker"/>
        <c:varyColors val="0"/>
        <c:ser>
          <c:idx val="1"/>
          <c:order val="0"/>
          <c:tx>
            <c:v>diff eqn</c:v>
          </c:tx>
          <c:spPr>
            <a:ln w="3175">
              <a:solidFill>
                <a:srgbClr val="00FF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FF00"/>
                </a:solidFill>
                <a:prstDash val="solid"/>
              </a:ln>
            </c:spPr>
          </c:marker>
          <c:xVal>
            <c:numRef>
              <c:f>diffeqn!$A$108:$A$183</c:f>
              <c:numCache>
                <c:formatCode>General</c:formatCode>
                <c:ptCount val="7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</c:numCache>
            </c:numRef>
          </c:xVal>
          <c:yVal>
            <c:numRef>
              <c:f>diffeqn!$B$108:$B$183</c:f>
              <c:numCache>
                <c:formatCode>General</c:formatCode>
                <c:ptCount val="76"/>
                <c:pt idx="0">
                  <c:v>85</c:v>
                </c:pt>
                <c:pt idx="1">
                  <c:v>76.099999999999994</c:v>
                </c:pt>
                <c:pt idx="2">
                  <c:v>68.445999999999998</c:v>
                </c:pt>
                <c:pt idx="3">
                  <c:v>61.86356</c:v>
                </c:pt>
                <c:pt idx="4">
                  <c:v>56.202661599999999</c:v>
                </c:pt>
                <c:pt idx="5">
                  <c:v>51.334288975999996</c:v>
                </c:pt>
                <c:pt idx="6">
                  <c:v>47.147488519359996</c:v>
                </c:pt>
                <c:pt idx="7">
                  <c:v>43.546840126649599</c:v>
                </c:pt>
                <c:pt idx="8">
                  <c:v>40.450282508918654</c:v>
                </c:pt>
                <c:pt idx="9">
                  <c:v>37.787242957670045</c:v>
                </c:pt>
                <c:pt idx="10">
                  <c:v>35.497028943596241</c:v>
                </c:pt>
                <c:pt idx="11">
                  <c:v>35.497028943596241</c:v>
                </c:pt>
                <c:pt idx="12">
                  <c:v>35.497028943596241</c:v>
                </c:pt>
                <c:pt idx="13">
                  <c:v>35.497028943596241</c:v>
                </c:pt>
                <c:pt idx="14">
                  <c:v>35.497028943596241</c:v>
                </c:pt>
                <c:pt idx="15">
                  <c:v>35.497028943596241</c:v>
                </c:pt>
                <c:pt idx="16">
                  <c:v>35.497028943596241</c:v>
                </c:pt>
                <c:pt idx="17">
                  <c:v>35.497028943596241</c:v>
                </c:pt>
                <c:pt idx="18">
                  <c:v>35.497028943596241</c:v>
                </c:pt>
                <c:pt idx="19">
                  <c:v>35.497028943596241</c:v>
                </c:pt>
                <c:pt idx="20">
                  <c:v>35.497028943596241</c:v>
                </c:pt>
                <c:pt idx="21">
                  <c:v>35.497028943596241</c:v>
                </c:pt>
                <c:pt idx="22">
                  <c:v>35.497028943596241</c:v>
                </c:pt>
                <c:pt idx="23">
                  <c:v>35.497028943596241</c:v>
                </c:pt>
                <c:pt idx="24">
                  <c:v>35.497028943596241</c:v>
                </c:pt>
                <c:pt idx="25">
                  <c:v>35.497028943596241</c:v>
                </c:pt>
                <c:pt idx="26">
                  <c:v>35.497028943596241</c:v>
                </c:pt>
                <c:pt idx="27">
                  <c:v>35.497028943596241</c:v>
                </c:pt>
                <c:pt idx="28">
                  <c:v>35.497028943596241</c:v>
                </c:pt>
                <c:pt idx="29">
                  <c:v>35.497028943596241</c:v>
                </c:pt>
                <c:pt idx="30">
                  <c:v>35.497028943596241</c:v>
                </c:pt>
                <c:pt idx="31">
                  <c:v>35.497028943596241</c:v>
                </c:pt>
                <c:pt idx="32">
                  <c:v>35.497028943596241</c:v>
                </c:pt>
                <c:pt idx="33">
                  <c:v>35.497028943596241</c:v>
                </c:pt>
                <c:pt idx="34">
                  <c:v>35.497028943596241</c:v>
                </c:pt>
                <c:pt idx="35">
                  <c:v>35.497028943596241</c:v>
                </c:pt>
                <c:pt idx="36">
                  <c:v>35.497028943596241</c:v>
                </c:pt>
                <c:pt idx="37">
                  <c:v>35.497028943596241</c:v>
                </c:pt>
                <c:pt idx="38">
                  <c:v>35.497028943596241</c:v>
                </c:pt>
                <c:pt idx="39">
                  <c:v>35.497028943596241</c:v>
                </c:pt>
                <c:pt idx="40">
                  <c:v>35.497028943596241</c:v>
                </c:pt>
                <c:pt idx="41">
                  <c:v>35.497028943596241</c:v>
                </c:pt>
                <c:pt idx="42">
                  <c:v>35.497028943596241</c:v>
                </c:pt>
                <c:pt idx="43">
                  <c:v>35.497028943596241</c:v>
                </c:pt>
                <c:pt idx="44">
                  <c:v>35.497028943596241</c:v>
                </c:pt>
                <c:pt idx="45">
                  <c:v>35.497028943596241</c:v>
                </c:pt>
                <c:pt idx="46">
                  <c:v>35.497028943596241</c:v>
                </c:pt>
                <c:pt idx="47">
                  <c:v>35.497028943596241</c:v>
                </c:pt>
                <c:pt idx="48">
                  <c:v>35.497028943596241</c:v>
                </c:pt>
                <c:pt idx="49">
                  <c:v>35.497028943596241</c:v>
                </c:pt>
                <c:pt idx="50">
                  <c:v>35.497028943596241</c:v>
                </c:pt>
                <c:pt idx="51">
                  <c:v>35.497028943596241</c:v>
                </c:pt>
                <c:pt idx="52">
                  <c:v>35.497028943596241</c:v>
                </c:pt>
                <c:pt idx="53">
                  <c:v>35.497028943596241</c:v>
                </c:pt>
                <c:pt idx="54">
                  <c:v>35.497028943596241</c:v>
                </c:pt>
                <c:pt idx="55">
                  <c:v>35.497028943596241</c:v>
                </c:pt>
                <c:pt idx="56">
                  <c:v>35.497028943596241</c:v>
                </c:pt>
                <c:pt idx="57">
                  <c:v>35.497028943596241</c:v>
                </c:pt>
                <c:pt idx="58">
                  <c:v>35.497028943596241</c:v>
                </c:pt>
                <c:pt idx="59">
                  <c:v>35.497028943596241</c:v>
                </c:pt>
                <c:pt idx="60">
                  <c:v>35.497028943596241</c:v>
                </c:pt>
                <c:pt idx="61">
                  <c:v>35.497028943596241</c:v>
                </c:pt>
                <c:pt idx="62">
                  <c:v>35.497028943596241</c:v>
                </c:pt>
                <c:pt idx="63">
                  <c:v>35.497028943596241</c:v>
                </c:pt>
                <c:pt idx="64">
                  <c:v>35.497028943596241</c:v>
                </c:pt>
                <c:pt idx="65">
                  <c:v>35.497028943596241</c:v>
                </c:pt>
                <c:pt idx="66">
                  <c:v>35.497028943596241</c:v>
                </c:pt>
                <c:pt idx="67">
                  <c:v>35.497028943596241</c:v>
                </c:pt>
                <c:pt idx="68">
                  <c:v>35.497028943596241</c:v>
                </c:pt>
                <c:pt idx="69">
                  <c:v>35.497028943596241</c:v>
                </c:pt>
                <c:pt idx="70">
                  <c:v>35.497028943596241</c:v>
                </c:pt>
                <c:pt idx="71">
                  <c:v>35.497028943596241</c:v>
                </c:pt>
                <c:pt idx="72">
                  <c:v>35.497028943596241</c:v>
                </c:pt>
                <c:pt idx="73">
                  <c:v>35.497028943596241</c:v>
                </c:pt>
                <c:pt idx="74">
                  <c:v>35.497028943596241</c:v>
                </c:pt>
                <c:pt idx="75">
                  <c:v>35.497028943596241</c:v>
                </c:pt>
              </c:numCache>
            </c:numRef>
          </c:yVal>
          <c:smooth val="0"/>
        </c:ser>
        <c:ser>
          <c:idx val="2"/>
          <c:order val="1"/>
          <c:tx>
            <c:v>func eqn</c:v>
          </c:tx>
          <c:spPr>
            <a:ln w="3175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diffeqn!$A$108:$A$183</c:f>
              <c:numCache>
                <c:formatCode>General</c:formatCode>
                <c:ptCount val="7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</c:numCache>
            </c:numRef>
          </c:xVal>
          <c:yVal>
            <c:numRef>
              <c:f>diffeqn!$C$108:$C$183</c:f>
              <c:numCache>
                <c:formatCode>General</c:formatCode>
                <c:ptCount val="76"/>
                <c:pt idx="0">
                  <c:v>85</c:v>
                </c:pt>
                <c:pt idx="1">
                  <c:v>76.100200000000001</c:v>
                </c:pt>
                <c:pt idx="2">
                  <c:v>68.446371999999997</c:v>
                </c:pt>
                <c:pt idx="3">
                  <c:v>61.864079919999995</c:v>
                </c:pt>
                <c:pt idx="4">
                  <c:v>56.203308731199989</c:v>
                </c:pt>
                <c:pt idx="5">
                  <c:v>51.335045508831996</c:v>
                </c:pt>
                <c:pt idx="6">
                  <c:v>47.148339137595514</c:v>
                </c:pt>
                <c:pt idx="7">
                  <c:v>43.547771658332138</c:v>
                </c:pt>
                <c:pt idx="8">
                  <c:v>40.451283626165633</c:v>
                </c:pt>
                <c:pt idx="9">
                  <c:v>37.78830391850245</c:v>
                </c:pt>
                <c:pt idx="10">
                  <c:v>35.498141369912105</c:v>
                </c:pt>
                <c:pt idx="11">
                  <c:v>35.498141369912105</c:v>
                </c:pt>
                <c:pt idx="12">
                  <c:v>35.498141369912105</c:v>
                </c:pt>
                <c:pt idx="13">
                  <c:v>35.498141369912105</c:v>
                </c:pt>
                <c:pt idx="14">
                  <c:v>35.498141369912105</c:v>
                </c:pt>
                <c:pt idx="15">
                  <c:v>35.498141369912105</c:v>
                </c:pt>
                <c:pt idx="16">
                  <c:v>35.498141369912105</c:v>
                </c:pt>
                <c:pt idx="17">
                  <c:v>35.498141369912105</c:v>
                </c:pt>
                <c:pt idx="18">
                  <c:v>35.498141369912105</c:v>
                </c:pt>
                <c:pt idx="19">
                  <c:v>35.498141369912105</c:v>
                </c:pt>
                <c:pt idx="20">
                  <c:v>35.498141369912105</c:v>
                </c:pt>
                <c:pt idx="21">
                  <c:v>35.498141369912105</c:v>
                </c:pt>
                <c:pt idx="22">
                  <c:v>35.498141369912105</c:v>
                </c:pt>
                <c:pt idx="23">
                  <c:v>35.498141369912105</c:v>
                </c:pt>
                <c:pt idx="24">
                  <c:v>35.498141369912105</c:v>
                </c:pt>
                <c:pt idx="25">
                  <c:v>35.498141369912105</c:v>
                </c:pt>
                <c:pt idx="26">
                  <c:v>35.498141369912105</c:v>
                </c:pt>
                <c:pt idx="27">
                  <c:v>35.498141369912105</c:v>
                </c:pt>
                <c:pt idx="28">
                  <c:v>35.498141369912105</c:v>
                </c:pt>
                <c:pt idx="29">
                  <c:v>35.498141369912105</c:v>
                </c:pt>
                <c:pt idx="30">
                  <c:v>35.498141369912105</c:v>
                </c:pt>
                <c:pt idx="31">
                  <c:v>35.498141369912105</c:v>
                </c:pt>
                <c:pt idx="32">
                  <c:v>35.498141369912105</c:v>
                </c:pt>
                <c:pt idx="33">
                  <c:v>35.498141369912105</c:v>
                </c:pt>
                <c:pt idx="34">
                  <c:v>35.498141369912105</c:v>
                </c:pt>
                <c:pt idx="35">
                  <c:v>35.498141369912105</c:v>
                </c:pt>
                <c:pt idx="36">
                  <c:v>35.498141369912105</c:v>
                </c:pt>
                <c:pt idx="37">
                  <c:v>35.498141369912105</c:v>
                </c:pt>
                <c:pt idx="38">
                  <c:v>35.498141369912105</c:v>
                </c:pt>
                <c:pt idx="39">
                  <c:v>35.498141369912105</c:v>
                </c:pt>
                <c:pt idx="40">
                  <c:v>35.498141369912105</c:v>
                </c:pt>
                <c:pt idx="41">
                  <c:v>35.498141369912105</c:v>
                </c:pt>
                <c:pt idx="42">
                  <c:v>35.498141369912105</c:v>
                </c:pt>
                <c:pt idx="43">
                  <c:v>35.498141369912105</c:v>
                </c:pt>
                <c:pt idx="44">
                  <c:v>35.498141369912105</c:v>
                </c:pt>
                <c:pt idx="45">
                  <c:v>35.498141369912105</c:v>
                </c:pt>
                <c:pt idx="46">
                  <c:v>35.498141369912105</c:v>
                </c:pt>
                <c:pt idx="47">
                  <c:v>35.498141369912105</c:v>
                </c:pt>
                <c:pt idx="48">
                  <c:v>35.498141369912105</c:v>
                </c:pt>
                <c:pt idx="49">
                  <c:v>35.498141369912105</c:v>
                </c:pt>
                <c:pt idx="50">
                  <c:v>35.498141369912105</c:v>
                </c:pt>
                <c:pt idx="51">
                  <c:v>35.498141369912105</c:v>
                </c:pt>
                <c:pt idx="52">
                  <c:v>35.498141369912105</c:v>
                </c:pt>
                <c:pt idx="53">
                  <c:v>35.498141369912105</c:v>
                </c:pt>
                <c:pt idx="54">
                  <c:v>35.498141369912105</c:v>
                </c:pt>
                <c:pt idx="55">
                  <c:v>35.498141369912105</c:v>
                </c:pt>
                <c:pt idx="56">
                  <c:v>35.498141369912105</c:v>
                </c:pt>
                <c:pt idx="57">
                  <c:v>35.498141369912105</c:v>
                </c:pt>
                <c:pt idx="58">
                  <c:v>35.498141369912105</c:v>
                </c:pt>
                <c:pt idx="59">
                  <c:v>35.498141369912105</c:v>
                </c:pt>
                <c:pt idx="60">
                  <c:v>35.498141369912105</c:v>
                </c:pt>
                <c:pt idx="61">
                  <c:v>35.498141369912105</c:v>
                </c:pt>
                <c:pt idx="62">
                  <c:v>35.498141369912105</c:v>
                </c:pt>
                <c:pt idx="63">
                  <c:v>35.498141369912105</c:v>
                </c:pt>
                <c:pt idx="64">
                  <c:v>35.498141369912105</c:v>
                </c:pt>
                <c:pt idx="65">
                  <c:v>35.498141369912105</c:v>
                </c:pt>
                <c:pt idx="66">
                  <c:v>35.498141369912105</c:v>
                </c:pt>
                <c:pt idx="67">
                  <c:v>35.498141369912105</c:v>
                </c:pt>
                <c:pt idx="68">
                  <c:v>35.498141369912105</c:v>
                </c:pt>
                <c:pt idx="69">
                  <c:v>35.498141369912105</c:v>
                </c:pt>
                <c:pt idx="70">
                  <c:v>35.498141369912105</c:v>
                </c:pt>
                <c:pt idx="71">
                  <c:v>35.498141369912105</c:v>
                </c:pt>
                <c:pt idx="72">
                  <c:v>35.498141369912105</c:v>
                </c:pt>
                <c:pt idx="73">
                  <c:v>35.498141369912105</c:v>
                </c:pt>
                <c:pt idx="74">
                  <c:v>35.498141369912105</c:v>
                </c:pt>
                <c:pt idx="75">
                  <c:v>35.498141369912105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780032"/>
        <c:axId val="78780608"/>
      </c:scatterChart>
      <c:valAx>
        <c:axId val="78780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8780608"/>
        <c:crosses val="autoZero"/>
        <c:crossBetween val="midCat"/>
      </c:valAx>
      <c:valAx>
        <c:axId val="787806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8780032"/>
        <c:crosses val="autoZero"/>
        <c:crossBetween val="midCat"/>
      </c:valAx>
      <c:spPr>
        <a:solidFill>
          <a:schemeClr val="bg1">
            <a:lumMod val="95000"/>
          </a:schemeClr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4044450095455"/>
          <c:y val="0.37806122474297815"/>
          <c:w val="0.20529612311377715"/>
          <c:h val="0.1605743911542756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5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87265844458587"/>
          <c:y val="6.2149673028159609E-2"/>
          <c:w val="0.62470476726646296"/>
          <c:h val="0.79945977356643994"/>
        </c:manualLayout>
      </c:layout>
      <c:scatterChart>
        <c:scatterStyle val="lineMarker"/>
        <c:varyColors val="0"/>
        <c:ser>
          <c:idx val="1"/>
          <c:order val="0"/>
          <c:tx>
            <c:v>diff eqn</c:v>
          </c:tx>
          <c:spPr>
            <a:ln w="3175">
              <a:solidFill>
                <a:srgbClr val="00FF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FF00"/>
              </a:solidFill>
              <a:ln>
                <a:solidFill>
                  <a:srgbClr val="00FF00"/>
                </a:solidFill>
                <a:prstDash val="solid"/>
              </a:ln>
            </c:spPr>
          </c:marker>
          <c:xVal>
            <c:numRef>
              <c:f>'diff eqn + data points'!$A$108:$A$183</c:f>
              <c:numCache>
                <c:formatCode>General</c:formatCode>
                <c:ptCount val="7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8">
                  <c:v>28</c:v>
                </c:pt>
                <c:pt idx="69">
                  <c:v>28</c:v>
                </c:pt>
                <c:pt idx="70">
                  <c:v>28</c:v>
                </c:pt>
                <c:pt idx="71">
                  <c:v>28</c:v>
                </c:pt>
                <c:pt idx="72">
                  <c:v>28</c:v>
                </c:pt>
                <c:pt idx="73">
                  <c:v>28</c:v>
                </c:pt>
                <c:pt idx="74">
                  <c:v>28</c:v>
                </c:pt>
                <c:pt idx="75">
                  <c:v>28</c:v>
                </c:pt>
              </c:numCache>
            </c:numRef>
          </c:xVal>
          <c:yVal>
            <c:numRef>
              <c:f>'diff eqn + data points'!$B$108:$B$183</c:f>
              <c:numCache>
                <c:formatCode>General</c:formatCode>
                <c:ptCount val="76"/>
                <c:pt idx="0">
                  <c:v>222</c:v>
                </c:pt>
                <c:pt idx="1">
                  <c:v>339</c:v>
                </c:pt>
                <c:pt idx="2">
                  <c:v>438.45</c:v>
                </c:pt>
                <c:pt idx="3">
                  <c:v>522.98250000000007</c:v>
                </c:pt>
                <c:pt idx="4">
                  <c:v>594.83512500000006</c:v>
                </c:pt>
                <c:pt idx="5">
                  <c:v>655.90985625000008</c:v>
                </c:pt>
                <c:pt idx="6">
                  <c:v>707.82337781249998</c:v>
                </c:pt>
                <c:pt idx="7">
                  <c:v>751.94987114062496</c:v>
                </c:pt>
                <c:pt idx="8">
                  <c:v>789.45739046953122</c:v>
                </c:pt>
                <c:pt idx="9">
                  <c:v>821.3387818991016</c:v>
                </c:pt>
                <c:pt idx="10">
                  <c:v>848.43796461423631</c:v>
                </c:pt>
                <c:pt idx="11">
                  <c:v>871.47226992210085</c:v>
                </c:pt>
                <c:pt idx="12">
                  <c:v>891.05142943378564</c:v>
                </c:pt>
                <c:pt idx="13">
                  <c:v>907.69371501871774</c:v>
                </c:pt>
                <c:pt idx="14">
                  <c:v>921.83965776591003</c:v>
                </c:pt>
                <c:pt idx="15">
                  <c:v>933.86370910102346</c:v>
                </c:pt>
                <c:pt idx="16">
                  <c:v>944.08415273587002</c:v>
                </c:pt>
                <c:pt idx="17">
                  <c:v>952.77152982548955</c:v>
                </c:pt>
                <c:pt idx="18">
                  <c:v>960.15580035166613</c:v>
                </c:pt>
                <c:pt idx="19">
                  <c:v>966.43243029891619</c:v>
                </c:pt>
                <c:pt idx="20">
                  <c:v>971.76756575407876</c:v>
                </c:pt>
                <c:pt idx="21">
                  <c:v>976.30243089096689</c:v>
                </c:pt>
                <c:pt idx="22">
                  <c:v>980.15706625732196</c:v>
                </c:pt>
                <c:pt idx="23">
                  <c:v>983.43350631872363</c:v>
                </c:pt>
                <c:pt idx="24">
                  <c:v>986.21848037091513</c:v>
                </c:pt>
                <c:pt idx="25">
                  <c:v>988.58570831527777</c:v>
                </c:pt>
                <c:pt idx="26">
                  <c:v>990.5978520679862</c:v>
                </c:pt>
                <c:pt idx="27">
                  <c:v>992.30817425778832</c:v>
                </c:pt>
                <c:pt idx="28">
                  <c:v>993.76194811912001</c:v>
                </c:pt>
                <c:pt idx="29">
                  <c:v>993.76194811912001</c:v>
                </c:pt>
                <c:pt idx="30">
                  <c:v>993.76194811912001</c:v>
                </c:pt>
                <c:pt idx="31">
                  <c:v>993.76194811912001</c:v>
                </c:pt>
                <c:pt idx="32">
                  <c:v>993.76194811912001</c:v>
                </c:pt>
                <c:pt idx="33">
                  <c:v>993.76194811912001</c:v>
                </c:pt>
                <c:pt idx="34">
                  <c:v>993.76194811912001</c:v>
                </c:pt>
                <c:pt idx="35">
                  <c:v>993.76194811912001</c:v>
                </c:pt>
                <c:pt idx="36">
                  <c:v>993.76194811912001</c:v>
                </c:pt>
                <c:pt idx="37">
                  <c:v>993.76194811912001</c:v>
                </c:pt>
                <c:pt idx="38">
                  <c:v>993.76194811912001</c:v>
                </c:pt>
                <c:pt idx="39">
                  <c:v>993.76194811912001</c:v>
                </c:pt>
                <c:pt idx="40">
                  <c:v>993.76194811912001</c:v>
                </c:pt>
                <c:pt idx="41">
                  <c:v>993.76194811912001</c:v>
                </c:pt>
                <c:pt idx="42">
                  <c:v>993.76194811912001</c:v>
                </c:pt>
                <c:pt idx="43">
                  <c:v>993.76194811912001</c:v>
                </c:pt>
                <c:pt idx="44">
                  <c:v>993.76194811912001</c:v>
                </c:pt>
                <c:pt idx="45">
                  <c:v>993.76194811912001</c:v>
                </c:pt>
                <c:pt idx="46">
                  <c:v>993.76194811912001</c:v>
                </c:pt>
                <c:pt idx="47">
                  <c:v>993.76194811912001</c:v>
                </c:pt>
                <c:pt idx="48">
                  <c:v>993.76194811912001</c:v>
                </c:pt>
                <c:pt idx="49">
                  <c:v>993.76194811912001</c:v>
                </c:pt>
                <c:pt idx="50">
                  <c:v>993.76194811912001</c:v>
                </c:pt>
                <c:pt idx="51">
                  <c:v>993.76194811912001</c:v>
                </c:pt>
                <c:pt idx="52">
                  <c:v>993.76194811912001</c:v>
                </c:pt>
                <c:pt idx="53">
                  <c:v>993.76194811912001</c:v>
                </c:pt>
                <c:pt idx="54">
                  <c:v>993.76194811912001</c:v>
                </c:pt>
                <c:pt idx="55">
                  <c:v>993.76194811912001</c:v>
                </c:pt>
                <c:pt idx="56">
                  <c:v>993.76194811912001</c:v>
                </c:pt>
                <c:pt idx="57">
                  <c:v>993.76194811912001</c:v>
                </c:pt>
                <c:pt idx="58">
                  <c:v>993.76194811912001</c:v>
                </c:pt>
                <c:pt idx="59">
                  <c:v>993.76194811912001</c:v>
                </c:pt>
                <c:pt idx="60">
                  <c:v>993.76194811912001</c:v>
                </c:pt>
                <c:pt idx="61">
                  <c:v>993.76194811912001</c:v>
                </c:pt>
                <c:pt idx="62">
                  <c:v>993.76194811912001</c:v>
                </c:pt>
                <c:pt idx="63">
                  <c:v>993.76194811912001</c:v>
                </c:pt>
                <c:pt idx="64">
                  <c:v>993.76194811912001</c:v>
                </c:pt>
                <c:pt idx="65">
                  <c:v>993.76194811912001</c:v>
                </c:pt>
                <c:pt idx="66">
                  <c:v>993.76194811912001</c:v>
                </c:pt>
                <c:pt idx="67">
                  <c:v>993.76194811912001</c:v>
                </c:pt>
                <c:pt idx="68">
                  <c:v>993.76194811912001</c:v>
                </c:pt>
                <c:pt idx="69">
                  <c:v>993.76194811912001</c:v>
                </c:pt>
                <c:pt idx="70">
                  <c:v>993.76194811912001</c:v>
                </c:pt>
                <c:pt idx="71">
                  <c:v>993.76194811912001</c:v>
                </c:pt>
                <c:pt idx="72">
                  <c:v>993.76194811912001</c:v>
                </c:pt>
                <c:pt idx="73">
                  <c:v>993.76194811912001</c:v>
                </c:pt>
                <c:pt idx="74">
                  <c:v>993.76194811912001</c:v>
                </c:pt>
                <c:pt idx="75">
                  <c:v>993.76194811912001</c:v>
                </c:pt>
              </c:numCache>
            </c:numRef>
          </c:yVal>
          <c:smooth val="0"/>
        </c:ser>
        <c:ser>
          <c:idx val="2"/>
          <c:order val="1"/>
          <c:tx>
            <c:v>func eqn</c:v>
          </c:tx>
          <c:spPr>
            <a:ln w="3175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'diff eqn + data points'!$A$108:$A$183</c:f>
              <c:numCache>
                <c:formatCode>General</c:formatCode>
                <c:ptCount val="7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8">
                  <c:v>28</c:v>
                </c:pt>
                <c:pt idx="69">
                  <c:v>28</c:v>
                </c:pt>
                <c:pt idx="70">
                  <c:v>28</c:v>
                </c:pt>
                <c:pt idx="71">
                  <c:v>28</c:v>
                </c:pt>
                <c:pt idx="72">
                  <c:v>28</c:v>
                </c:pt>
                <c:pt idx="73">
                  <c:v>28</c:v>
                </c:pt>
                <c:pt idx="74">
                  <c:v>28</c:v>
                </c:pt>
                <c:pt idx="75">
                  <c:v>28</c:v>
                </c:pt>
              </c:numCache>
            </c:numRef>
          </c:xVal>
          <c:yVal>
            <c:numRef>
              <c:f>'diff eqn + data points'!$C$108:$C$183</c:f>
              <c:numCache>
                <c:formatCode>General</c:formatCode>
                <c:ptCount val="76"/>
                <c:pt idx="0">
                  <c:v>222</c:v>
                </c:pt>
                <c:pt idx="1">
                  <c:v>339</c:v>
                </c:pt>
                <c:pt idx="2">
                  <c:v>438.45000000000005</c:v>
                </c:pt>
                <c:pt idx="3">
                  <c:v>522.98250000000007</c:v>
                </c:pt>
                <c:pt idx="4">
                  <c:v>594.83512500000006</c:v>
                </c:pt>
                <c:pt idx="5">
                  <c:v>655.90985625000008</c:v>
                </c:pt>
                <c:pt idx="6">
                  <c:v>707.8233778125001</c:v>
                </c:pt>
                <c:pt idx="7">
                  <c:v>751.94987114062508</c:v>
                </c:pt>
                <c:pt idx="8">
                  <c:v>789.45739046953133</c:v>
                </c:pt>
                <c:pt idx="9">
                  <c:v>821.3387818991016</c:v>
                </c:pt>
                <c:pt idx="10">
                  <c:v>848.43796461423642</c:v>
                </c:pt>
                <c:pt idx="11">
                  <c:v>871.47226992210096</c:v>
                </c:pt>
                <c:pt idx="12">
                  <c:v>891.05142943378587</c:v>
                </c:pt>
                <c:pt idx="13">
                  <c:v>907.69371501871797</c:v>
                </c:pt>
                <c:pt idx="14">
                  <c:v>921.83965776591026</c:v>
                </c:pt>
                <c:pt idx="15">
                  <c:v>933.86370910102369</c:v>
                </c:pt>
                <c:pt idx="16">
                  <c:v>944.08415273587013</c:v>
                </c:pt>
                <c:pt idx="17">
                  <c:v>952.77152982548967</c:v>
                </c:pt>
                <c:pt idx="18">
                  <c:v>960.15580035166624</c:v>
                </c:pt>
                <c:pt idx="19">
                  <c:v>966.4324302989163</c:v>
                </c:pt>
                <c:pt idx="20">
                  <c:v>971.76756575407887</c:v>
                </c:pt>
                <c:pt idx="21">
                  <c:v>976.302430890967</c:v>
                </c:pt>
                <c:pt idx="22">
                  <c:v>980.15706625732196</c:v>
                </c:pt>
                <c:pt idx="23">
                  <c:v>983.43350631872363</c:v>
                </c:pt>
                <c:pt idx="24">
                  <c:v>986.21848037091513</c:v>
                </c:pt>
                <c:pt idx="25">
                  <c:v>988.58570831527788</c:v>
                </c:pt>
                <c:pt idx="26">
                  <c:v>990.5978520679862</c:v>
                </c:pt>
                <c:pt idx="27">
                  <c:v>992.30817425778821</c:v>
                </c:pt>
                <c:pt idx="28">
                  <c:v>993.76194811912001</c:v>
                </c:pt>
                <c:pt idx="29">
                  <c:v>993.76194811912001</c:v>
                </c:pt>
                <c:pt idx="30">
                  <c:v>993.76194811912001</c:v>
                </c:pt>
                <c:pt idx="31">
                  <c:v>993.76194811912001</c:v>
                </c:pt>
                <c:pt idx="32">
                  <c:v>993.76194811912001</c:v>
                </c:pt>
                <c:pt idx="33">
                  <c:v>993.76194811912001</c:v>
                </c:pt>
                <c:pt idx="34">
                  <c:v>993.76194811912001</c:v>
                </c:pt>
                <c:pt idx="35">
                  <c:v>993.76194811912001</c:v>
                </c:pt>
                <c:pt idx="36">
                  <c:v>993.76194811912001</c:v>
                </c:pt>
                <c:pt idx="37">
                  <c:v>993.76194811912001</c:v>
                </c:pt>
                <c:pt idx="38">
                  <c:v>993.76194811912001</c:v>
                </c:pt>
                <c:pt idx="39">
                  <c:v>993.76194811912001</c:v>
                </c:pt>
                <c:pt idx="40">
                  <c:v>993.76194811912001</c:v>
                </c:pt>
                <c:pt idx="41">
                  <c:v>993.76194811912001</c:v>
                </c:pt>
                <c:pt idx="42">
                  <c:v>993.76194811912001</c:v>
                </c:pt>
                <c:pt idx="43">
                  <c:v>993.76194811912001</c:v>
                </c:pt>
                <c:pt idx="44">
                  <c:v>993.76194811912001</c:v>
                </c:pt>
                <c:pt idx="45">
                  <c:v>993.76194811912001</c:v>
                </c:pt>
                <c:pt idx="46">
                  <c:v>993.76194811912001</c:v>
                </c:pt>
                <c:pt idx="47">
                  <c:v>993.76194811912001</c:v>
                </c:pt>
                <c:pt idx="48">
                  <c:v>993.76194811912001</c:v>
                </c:pt>
                <c:pt idx="49">
                  <c:v>993.76194811912001</c:v>
                </c:pt>
                <c:pt idx="50">
                  <c:v>993.76194811912001</c:v>
                </c:pt>
                <c:pt idx="51">
                  <c:v>993.76194811912001</c:v>
                </c:pt>
                <c:pt idx="52">
                  <c:v>993.76194811912001</c:v>
                </c:pt>
                <c:pt idx="53">
                  <c:v>993.76194811912001</c:v>
                </c:pt>
                <c:pt idx="54">
                  <c:v>993.76194811912001</c:v>
                </c:pt>
                <c:pt idx="55">
                  <c:v>993.76194811912001</c:v>
                </c:pt>
                <c:pt idx="56">
                  <c:v>993.76194811912001</c:v>
                </c:pt>
                <c:pt idx="57">
                  <c:v>993.76194811912001</c:v>
                </c:pt>
                <c:pt idx="58">
                  <c:v>993.76194811912001</c:v>
                </c:pt>
                <c:pt idx="59">
                  <c:v>993.76194811912001</c:v>
                </c:pt>
                <c:pt idx="60">
                  <c:v>993.76194811912001</c:v>
                </c:pt>
                <c:pt idx="61">
                  <c:v>993.76194811912001</c:v>
                </c:pt>
                <c:pt idx="62">
                  <c:v>993.76194811912001</c:v>
                </c:pt>
                <c:pt idx="63">
                  <c:v>993.76194811912001</c:v>
                </c:pt>
                <c:pt idx="64">
                  <c:v>993.76194811912001</c:v>
                </c:pt>
                <c:pt idx="65">
                  <c:v>993.76194811912001</c:v>
                </c:pt>
                <c:pt idx="66">
                  <c:v>993.76194811912001</c:v>
                </c:pt>
                <c:pt idx="67">
                  <c:v>993.76194811912001</c:v>
                </c:pt>
                <c:pt idx="68">
                  <c:v>993.76194811912001</c:v>
                </c:pt>
                <c:pt idx="69">
                  <c:v>993.76194811912001</c:v>
                </c:pt>
                <c:pt idx="70">
                  <c:v>993.76194811912001</c:v>
                </c:pt>
                <c:pt idx="71">
                  <c:v>993.76194811912001</c:v>
                </c:pt>
                <c:pt idx="72">
                  <c:v>993.76194811912001</c:v>
                </c:pt>
                <c:pt idx="73">
                  <c:v>993.76194811912001</c:v>
                </c:pt>
                <c:pt idx="74">
                  <c:v>993.76194811912001</c:v>
                </c:pt>
                <c:pt idx="75">
                  <c:v>993.76194811912001</c:v>
                </c:pt>
              </c:numCache>
            </c:numRef>
          </c:yVal>
          <c:smooth val="0"/>
        </c:ser>
        <c:ser>
          <c:idx val="0"/>
          <c:order val="2"/>
          <c:tx>
            <c:v>data points</c:v>
          </c:tx>
          <c:spPr>
            <a:ln w="12700">
              <a:noFill/>
            </a:ln>
          </c:spPr>
          <c:marker>
            <c:symbol val="circle"/>
            <c:size val="5"/>
            <c:spPr>
              <a:solidFill>
                <a:srgbClr val="FFFF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'diff eqn + data points'!$D$108:$D$183</c:f>
              <c:numCache>
                <c:formatCode>General</c:formatCode>
                <c:ptCount val="7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9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</c:numCache>
            </c:numRef>
          </c:xVal>
          <c:yVal>
            <c:numRef>
              <c:f>'diff eqn + data points'!$E$108:$E$183</c:f>
              <c:numCache>
                <c:formatCode>General</c:formatCode>
                <c:ptCount val="76"/>
                <c:pt idx="0">
                  <c:v>221.64</c:v>
                </c:pt>
                <c:pt idx="1">
                  <c:v>338.98</c:v>
                </c:pt>
                <c:pt idx="2">
                  <c:v>420.47</c:v>
                </c:pt>
                <c:pt idx="3">
                  <c:v>501.96</c:v>
                </c:pt>
                <c:pt idx="4">
                  <c:v>573.66</c:v>
                </c:pt>
                <c:pt idx="5">
                  <c:v>625.80999999999995</c:v>
                </c:pt>
                <c:pt idx="6">
                  <c:v>681.22</c:v>
                </c:pt>
                <c:pt idx="7">
                  <c:v>720.34</c:v>
                </c:pt>
                <c:pt idx="8">
                  <c:v>749.67</c:v>
                </c:pt>
                <c:pt idx="9">
                  <c:v>782.64</c:v>
                </c:pt>
                <c:pt idx="10">
                  <c:v>782.64</c:v>
                </c:pt>
                <c:pt idx="11">
                  <c:v>782.64</c:v>
                </c:pt>
                <c:pt idx="12">
                  <c:v>782.64</c:v>
                </c:pt>
                <c:pt idx="13">
                  <c:v>782.64</c:v>
                </c:pt>
                <c:pt idx="14">
                  <c:v>782.64</c:v>
                </c:pt>
                <c:pt idx="15">
                  <c:v>782.64</c:v>
                </c:pt>
                <c:pt idx="16">
                  <c:v>782.64</c:v>
                </c:pt>
                <c:pt idx="17">
                  <c:v>782.64</c:v>
                </c:pt>
                <c:pt idx="18">
                  <c:v>782.64</c:v>
                </c:pt>
                <c:pt idx="19">
                  <c:v>782.64</c:v>
                </c:pt>
                <c:pt idx="20">
                  <c:v>782.64</c:v>
                </c:pt>
                <c:pt idx="21">
                  <c:v>782.64</c:v>
                </c:pt>
                <c:pt idx="22">
                  <c:v>782.64</c:v>
                </c:pt>
                <c:pt idx="23">
                  <c:v>782.64</c:v>
                </c:pt>
                <c:pt idx="24">
                  <c:v>782.64</c:v>
                </c:pt>
                <c:pt idx="25">
                  <c:v>782.64</c:v>
                </c:pt>
                <c:pt idx="26">
                  <c:v>782.64</c:v>
                </c:pt>
                <c:pt idx="27">
                  <c:v>782.64</c:v>
                </c:pt>
                <c:pt idx="28">
                  <c:v>782.64</c:v>
                </c:pt>
                <c:pt idx="29">
                  <c:v>782.64</c:v>
                </c:pt>
                <c:pt idx="30">
                  <c:v>782.64</c:v>
                </c:pt>
                <c:pt idx="31">
                  <c:v>782.64</c:v>
                </c:pt>
                <c:pt idx="32">
                  <c:v>782.64</c:v>
                </c:pt>
                <c:pt idx="33">
                  <c:v>782.64</c:v>
                </c:pt>
                <c:pt idx="34">
                  <c:v>782.64</c:v>
                </c:pt>
                <c:pt idx="35">
                  <c:v>782.64</c:v>
                </c:pt>
                <c:pt idx="36">
                  <c:v>782.64</c:v>
                </c:pt>
                <c:pt idx="37">
                  <c:v>782.64</c:v>
                </c:pt>
                <c:pt idx="38">
                  <c:v>782.64</c:v>
                </c:pt>
                <c:pt idx="39">
                  <c:v>782.64</c:v>
                </c:pt>
                <c:pt idx="40">
                  <c:v>782.64</c:v>
                </c:pt>
                <c:pt idx="41">
                  <c:v>782.64</c:v>
                </c:pt>
                <c:pt idx="42">
                  <c:v>782.64</c:v>
                </c:pt>
                <c:pt idx="43">
                  <c:v>782.64</c:v>
                </c:pt>
                <c:pt idx="44">
                  <c:v>782.64</c:v>
                </c:pt>
                <c:pt idx="45">
                  <c:v>782.64</c:v>
                </c:pt>
                <c:pt idx="46">
                  <c:v>782.64</c:v>
                </c:pt>
                <c:pt idx="47">
                  <c:v>782.64</c:v>
                </c:pt>
                <c:pt idx="48">
                  <c:v>782.64</c:v>
                </c:pt>
                <c:pt idx="49">
                  <c:v>782.64</c:v>
                </c:pt>
                <c:pt idx="50">
                  <c:v>782.64</c:v>
                </c:pt>
                <c:pt idx="51">
                  <c:v>782.64</c:v>
                </c:pt>
                <c:pt idx="52">
                  <c:v>782.64</c:v>
                </c:pt>
                <c:pt idx="53">
                  <c:v>782.64</c:v>
                </c:pt>
                <c:pt idx="54">
                  <c:v>782.64</c:v>
                </c:pt>
                <c:pt idx="55">
                  <c:v>782.64</c:v>
                </c:pt>
                <c:pt idx="56">
                  <c:v>782.64</c:v>
                </c:pt>
                <c:pt idx="57">
                  <c:v>782.64</c:v>
                </c:pt>
                <c:pt idx="58">
                  <c:v>782.64</c:v>
                </c:pt>
                <c:pt idx="59">
                  <c:v>782.64</c:v>
                </c:pt>
                <c:pt idx="60">
                  <c:v>782.64</c:v>
                </c:pt>
                <c:pt idx="61">
                  <c:v>782.64</c:v>
                </c:pt>
                <c:pt idx="62">
                  <c:v>782.64</c:v>
                </c:pt>
                <c:pt idx="63">
                  <c:v>782.64</c:v>
                </c:pt>
                <c:pt idx="64">
                  <c:v>782.64</c:v>
                </c:pt>
                <c:pt idx="65">
                  <c:v>782.64</c:v>
                </c:pt>
                <c:pt idx="66">
                  <c:v>782.64</c:v>
                </c:pt>
                <c:pt idx="67">
                  <c:v>782.64</c:v>
                </c:pt>
                <c:pt idx="68">
                  <c:v>782.64</c:v>
                </c:pt>
                <c:pt idx="69">
                  <c:v>782.64</c:v>
                </c:pt>
                <c:pt idx="70">
                  <c:v>782.64</c:v>
                </c:pt>
                <c:pt idx="71">
                  <c:v>782.64</c:v>
                </c:pt>
                <c:pt idx="72">
                  <c:v>782.64</c:v>
                </c:pt>
                <c:pt idx="73">
                  <c:v>782.64</c:v>
                </c:pt>
                <c:pt idx="74">
                  <c:v>782.64</c:v>
                </c:pt>
                <c:pt idx="75">
                  <c:v>782.64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347328"/>
        <c:axId val="44347904"/>
      </c:scatterChart>
      <c:valAx>
        <c:axId val="443473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347904"/>
        <c:crosses val="autoZero"/>
        <c:crossBetween val="midCat"/>
      </c:valAx>
      <c:valAx>
        <c:axId val="443479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347328"/>
        <c:crosses val="autoZero"/>
        <c:crossBetween val="midCat"/>
      </c:valAx>
      <c:spPr>
        <a:solidFill>
          <a:schemeClr val="bg1">
            <a:lumMod val="95000"/>
          </a:schemeClr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4044450095455"/>
          <c:y val="0.37806122474297815"/>
          <c:w val="0.18593982808812068"/>
          <c:h val="0.2532756934794915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56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</xdr:colOff>
      <xdr:row>11</xdr:row>
      <xdr:rowOff>0</xdr:rowOff>
    </xdr:from>
    <xdr:to>
      <xdr:col>17</xdr:col>
      <xdr:colOff>7620</xdr:colOff>
      <xdr:row>31</xdr:row>
      <xdr:rowOff>22860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7620</xdr:rowOff>
    </xdr:from>
    <xdr:to>
      <xdr:col>2</xdr:col>
      <xdr:colOff>190500</xdr:colOff>
      <xdr:row>3</xdr:row>
      <xdr:rowOff>53340</xdr:rowOff>
    </xdr:to>
    <xdr:sp macro="" textlink="">
      <xdr:nvSpPr>
        <xdr:cNvPr id="3" name="TextBox 2"/>
        <xdr:cNvSpPr txBox="1"/>
      </xdr:nvSpPr>
      <xdr:spPr>
        <a:xfrm>
          <a:off x="0" y="7620"/>
          <a:ext cx="1234440" cy="685800"/>
        </a:xfrm>
        <a:prstGeom prst="rect">
          <a:avLst/>
        </a:prstGeom>
        <a:solidFill>
          <a:schemeClr val="bg1">
            <a:lumMod val="50000"/>
          </a:schemeClr>
        </a:solidFill>
        <a:ln w="9525" cmpd="sng">
          <a:solidFill>
            <a:schemeClr val="tx1"/>
          </a:solidFill>
        </a:ln>
        <a:effectLst>
          <a:outerShdw blurRad="50800" dist="38100" dir="2700000" algn="tl" rotWithShape="0">
            <a:schemeClr val="accent1">
              <a:alpha val="40000"/>
            </a:scheme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Directions: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hover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mouse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HERE </a:t>
          </a:r>
          <a:r>
            <a:rPr lang="en-US" sz="1200" b="1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..</a:t>
          </a:r>
          <a:endParaRPr lang="en-US" sz="1200" b="1" baseline="0">
            <a:solidFill>
              <a:schemeClr val="bg1">
                <a:lumMod val="50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502920</xdr:colOff>
      <xdr:row>0</xdr:row>
      <xdr:rowOff>60960</xdr:rowOff>
    </xdr:from>
    <xdr:to>
      <xdr:col>10</xdr:col>
      <xdr:colOff>906780</xdr:colOff>
      <xdr:row>2</xdr:row>
      <xdr:rowOff>236220</xdr:rowOff>
    </xdr:to>
    <xdr:sp macro="" textlink="">
      <xdr:nvSpPr>
        <xdr:cNvPr id="4" name="TextBox 3"/>
        <xdr:cNvSpPr txBox="1"/>
      </xdr:nvSpPr>
      <xdr:spPr>
        <a:xfrm>
          <a:off x="1546860" y="60960"/>
          <a:ext cx="4434840" cy="563880"/>
        </a:xfrm>
        <a:prstGeom prst="rect">
          <a:avLst/>
        </a:prstGeom>
        <a:solidFill>
          <a:schemeClr val="lt1"/>
        </a:solidFill>
        <a:ln w="254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 i="0" u="none" strike="noStrike">
              <a:solidFill>
                <a:schemeClr val="dk1"/>
              </a:solidFill>
              <a:effectLst/>
              <a:latin typeface="Geneva"/>
              <a:ea typeface="+mn-ea"/>
              <a:cs typeface="+mn-cs"/>
            </a:rPr>
            <a:t>Mixed Growth</a:t>
          </a:r>
          <a:endParaRPr lang="en-US" sz="1600">
            <a:latin typeface="Geneva"/>
          </a:endParaRPr>
        </a:p>
        <a:p>
          <a:pPr algn="ctr"/>
          <a:r>
            <a:rPr lang="en-US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Study various mixed growth models by editing the yellow cells.</a:t>
          </a:r>
          <a:endParaRPr lang="en-US" sz="1200"/>
        </a:p>
      </xdr:txBody>
    </xdr:sp>
    <xdr:clientData/>
  </xdr:twoCellAnchor>
  <xdr:twoCellAnchor>
    <xdr:from>
      <xdr:col>11</xdr:col>
      <xdr:colOff>251460</xdr:colOff>
      <xdr:row>0</xdr:row>
      <xdr:rowOff>106680</xdr:rowOff>
    </xdr:from>
    <xdr:to>
      <xdr:col>16</xdr:col>
      <xdr:colOff>548640</xdr:colOff>
      <xdr:row>3</xdr:row>
      <xdr:rowOff>243840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/>
            <xdr:cNvSpPr txBox="1"/>
          </xdr:nvSpPr>
          <xdr:spPr>
            <a:xfrm>
              <a:off x="6659880" y="106680"/>
              <a:ext cx="3566160" cy="777240"/>
            </a:xfrm>
            <a:prstGeom prst="rect">
              <a:avLst/>
            </a:prstGeom>
            <a:solidFill>
              <a:schemeClr val="lt1"/>
            </a:solidFill>
            <a:ln w="25400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>
                  <a:latin typeface="Geneva"/>
                </a:rPr>
                <a:t>Difference</a:t>
              </a:r>
              <a:r>
                <a:rPr lang="en-US" sz="1200" baseline="0">
                  <a:latin typeface="Geneva"/>
                </a:rPr>
                <a:t> equation:</a:t>
              </a:r>
              <a:r>
                <a:rPr lang="en-US" sz="1100" baseline="0">
                  <a:latin typeface="Geneva"/>
                </a:rPr>
                <a:t>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200" i="1" baseline="0">
                          <a:latin typeface="Cambria Math"/>
                        </a:rPr>
                      </m:ctrlPr>
                    </m:sSubPr>
                    <m:e>
                      <m:r>
                        <a:rPr lang="en-US" sz="1200" b="0" i="1" baseline="0">
                          <a:latin typeface="Cambria Math"/>
                        </a:rPr>
                        <m:t>𝑎</m:t>
                      </m:r>
                    </m:e>
                    <m:sub>
                      <m:r>
                        <a:rPr lang="en-US" sz="1200" b="0" i="1" baseline="0">
                          <a:latin typeface="Cambria Math"/>
                        </a:rPr>
                        <m:t>𝑛</m:t>
                      </m:r>
                      <m:r>
                        <a:rPr lang="en-US" sz="1200" b="0" i="1" baseline="0">
                          <a:latin typeface="Cambria Math"/>
                        </a:rPr>
                        <m:t>+1</m:t>
                      </m:r>
                    </m:sub>
                  </m:sSub>
                  <m:r>
                    <a:rPr lang="en-US" sz="1200" b="0" i="1" baseline="0">
                      <a:latin typeface="Cambria Math"/>
                    </a:rPr>
                    <m:t>=</m:t>
                  </m:r>
                  <m:r>
                    <a:rPr lang="en-US" sz="1200" b="0" i="1" baseline="0">
                      <a:latin typeface="Cambria Math"/>
                    </a:rPr>
                    <m:t>𝑟</m:t>
                  </m:r>
                  <m:sSub>
                    <m:sSubPr>
                      <m:ctrlPr>
                        <a:rPr lang="en-US" sz="120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𝑎</m:t>
                      </m:r>
                    </m:e>
                    <m:sub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𝑛</m:t>
                      </m:r>
                    </m:sub>
                  </m:sSub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+</m:t>
                  </m:r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𝑑</m:t>
                  </m:r>
                </m:oMath>
              </a14:m>
              <a:endParaRPr lang="en-US" sz="1200"/>
            </a:p>
            <a:p>
              <a:endParaRPr lang="en-US" sz="1100"/>
            </a:p>
            <a:p>
              <a:r>
                <a:rPr lang="en-US" sz="1200">
                  <a:latin typeface="Geneva"/>
                </a:rPr>
                <a:t>Functional equation:</a:t>
              </a:r>
              <a:r>
                <a:rPr lang="en-US" sz="1100"/>
                <a:t>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20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𝑎</m:t>
                      </m:r>
                    </m:e>
                    <m:sub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𝑛</m:t>
                      </m:r>
                    </m:sub>
                  </m:sSub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dPr>
                    <m:e>
                      <m:sSub>
                        <m:sSubPr>
                          <m:ctrlPr>
                            <a:rPr lang="en-US" sz="120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𝑎</m:t>
                          </m:r>
                        </m:e>
                        <m:sub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0</m:t>
                          </m:r>
                        </m:sub>
                      </m:sSub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−</m:t>
                      </m:r>
                      <m:f>
                        <m:fPr>
                          <m:ctrlP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𝑑</m:t>
                          </m:r>
                        </m:num>
                        <m:den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1−</m:t>
                          </m:r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𝑟</m:t>
                          </m:r>
                        </m:den>
                      </m:f>
                    </m:e>
                  </m:d>
                  <m:sSup>
                    <m:sSupPr>
                      <m:ctrlP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𝑟</m:t>
                      </m:r>
                    </m:e>
                    <m:sup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+</m:t>
                  </m:r>
                  <m:f>
                    <m:fPr>
                      <m:ctrlP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𝑑</m:t>
                      </m:r>
                    </m:num>
                    <m:den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1−</m:t>
                      </m:r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𝑟</m:t>
                      </m:r>
                    </m:den>
                  </m:f>
                </m:oMath>
              </a14:m>
              <a:endParaRPr lang="en-US" sz="1200"/>
            </a:p>
          </xdr:txBody>
        </xdr:sp>
      </mc:Choice>
      <mc:Fallback>
        <xdr:sp macro="" textlink="">
          <xdr:nvSpPr>
            <xdr:cNvPr id="2" name="TextBox 1"/>
            <xdr:cNvSpPr txBox="1"/>
          </xdr:nvSpPr>
          <xdr:spPr>
            <a:xfrm>
              <a:off x="6659880" y="106680"/>
              <a:ext cx="3566160" cy="777240"/>
            </a:xfrm>
            <a:prstGeom prst="rect">
              <a:avLst/>
            </a:prstGeom>
            <a:solidFill>
              <a:schemeClr val="lt1"/>
            </a:solidFill>
            <a:ln w="25400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>
                  <a:latin typeface="Geneva"/>
                </a:rPr>
                <a:t>Difference</a:t>
              </a:r>
              <a:r>
                <a:rPr lang="en-US" sz="1200" baseline="0">
                  <a:latin typeface="Geneva"/>
                </a:rPr>
                <a:t> equation:</a:t>
              </a:r>
              <a:r>
                <a:rPr lang="en-US" sz="1100" baseline="0">
                  <a:latin typeface="Geneva"/>
                </a:rPr>
                <a:t> </a:t>
              </a:r>
              <a:r>
                <a:rPr lang="en-US" sz="1200" b="0" i="0" baseline="0">
                  <a:latin typeface="Cambria Math"/>
                </a:rPr>
                <a:t>𝑎_(𝑛+1)=𝑟</a:t>
              </a:r>
              <a:r>
                <a:rPr lang="en-US" sz="1200" b="0" i="0" baseline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𝑎_𝑛+𝑑</a:t>
              </a:r>
              <a:endParaRPr lang="en-US" sz="1200"/>
            </a:p>
            <a:p>
              <a:endParaRPr lang="en-US" sz="1100"/>
            </a:p>
            <a:p>
              <a:r>
                <a:rPr lang="en-US" sz="1200">
                  <a:latin typeface="Geneva"/>
                </a:rPr>
                <a:t>Functional equation:</a:t>
              </a:r>
              <a:r>
                <a:rPr lang="en-US" sz="1100"/>
                <a:t> </a:t>
              </a:r>
              <a:r>
                <a:rPr lang="en-US" sz="1200" b="0" i="0" baseline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𝑎_𝑛=(𝑎_0−𝑑/(1−𝑟)) 𝑟^𝑛+𝑑/(1−𝑟)</a:t>
              </a:r>
              <a:endParaRPr lang="en-US" sz="1200"/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</xdr:colOff>
      <xdr:row>11</xdr:row>
      <xdr:rowOff>0</xdr:rowOff>
    </xdr:from>
    <xdr:to>
      <xdr:col>17</xdr:col>
      <xdr:colOff>7620</xdr:colOff>
      <xdr:row>29</xdr:row>
      <xdr:rowOff>106680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2</xdr:col>
      <xdr:colOff>190500</xdr:colOff>
      <xdr:row>3</xdr:row>
      <xdr:rowOff>38100</xdr:rowOff>
    </xdr:to>
    <xdr:sp macro="" textlink="">
      <xdr:nvSpPr>
        <xdr:cNvPr id="3" name="TextBox 2"/>
        <xdr:cNvSpPr txBox="1"/>
      </xdr:nvSpPr>
      <xdr:spPr>
        <a:xfrm>
          <a:off x="0" y="0"/>
          <a:ext cx="1234440" cy="678180"/>
        </a:xfrm>
        <a:prstGeom prst="rect">
          <a:avLst/>
        </a:prstGeom>
        <a:solidFill>
          <a:schemeClr val="bg1">
            <a:lumMod val="50000"/>
          </a:schemeClr>
        </a:solidFill>
        <a:ln w="9525" cmpd="sng">
          <a:solidFill>
            <a:schemeClr val="tx1"/>
          </a:solidFill>
        </a:ln>
        <a:effectLst>
          <a:outerShdw blurRad="50800" dist="38100" dir="2700000" algn="tl" rotWithShape="0">
            <a:schemeClr val="accent1">
              <a:alpha val="40000"/>
            </a:scheme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Directions: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hover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mouse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HERE </a:t>
          </a:r>
          <a:r>
            <a:rPr lang="en-US" sz="1200" b="1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..</a:t>
          </a:r>
          <a:endParaRPr lang="en-US" sz="1200" b="1" baseline="0">
            <a:solidFill>
              <a:schemeClr val="bg1">
                <a:lumMod val="50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502920</xdr:colOff>
      <xdr:row>0</xdr:row>
      <xdr:rowOff>60960</xdr:rowOff>
    </xdr:from>
    <xdr:to>
      <xdr:col>10</xdr:col>
      <xdr:colOff>906780</xdr:colOff>
      <xdr:row>2</xdr:row>
      <xdr:rowOff>236220</xdr:rowOff>
    </xdr:to>
    <xdr:sp macro="" textlink="">
      <xdr:nvSpPr>
        <xdr:cNvPr id="4" name="TextBox 3"/>
        <xdr:cNvSpPr txBox="1"/>
      </xdr:nvSpPr>
      <xdr:spPr>
        <a:xfrm>
          <a:off x="1546860" y="60960"/>
          <a:ext cx="4823460" cy="563880"/>
        </a:xfrm>
        <a:prstGeom prst="rect">
          <a:avLst/>
        </a:prstGeom>
        <a:solidFill>
          <a:schemeClr val="lt1"/>
        </a:solidFill>
        <a:ln w="254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 i="0" u="none" strike="noStrike">
              <a:solidFill>
                <a:schemeClr val="dk1"/>
              </a:solidFill>
              <a:effectLst/>
              <a:latin typeface="Geneva"/>
              <a:ea typeface="+mn-ea"/>
              <a:cs typeface="+mn-cs"/>
            </a:rPr>
            <a:t>Mixed Growth</a:t>
          </a:r>
          <a:endParaRPr lang="en-US" sz="1600">
            <a:latin typeface="Geneva"/>
          </a:endParaRPr>
        </a:p>
        <a:p>
          <a:pPr algn="ctr"/>
          <a:r>
            <a:rPr lang="en-US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Study various mixed growth models by editing the yellow cells.</a:t>
          </a:r>
          <a:endParaRPr lang="en-US" sz="1200"/>
        </a:p>
      </xdr:txBody>
    </xdr:sp>
    <xdr:clientData/>
  </xdr:twoCellAnchor>
  <xdr:twoCellAnchor>
    <xdr:from>
      <xdr:col>11</xdr:col>
      <xdr:colOff>251460</xdr:colOff>
      <xdr:row>0</xdr:row>
      <xdr:rowOff>106680</xdr:rowOff>
    </xdr:from>
    <xdr:to>
      <xdr:col>16</xdr:col>
      <xdr:colOff>510540</xdr:colOff>
      <xdr:row>3</xdr:row>
      <xdr:rowOff>243840</xdr:rowOff>
    </xdr:to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5" name="TextBox 4"/>
            <xdr:cNvSpPr txBox="1"/>
          </xdr:nvSpPr>
          <xdr:spPr>
            <a:xfrm>
              <a:off x="6774180" y="106680"/>
              <a:ext cx="3467100" cy="777240"/>
            </a:xfrm>
            <a:prstGeom prst="rect">
              <a:avLst/>
            </a:prstGeom>
            <a:solidFill>
              <a:schemeClr val="lt1"/>
            </a:solidFill>
            <a:ln w="25400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>
                  <a:latin typeface="Geneva"/>
                </a:rPr>
                <a:t>Difference</a:t>
              </a:r>
              <a:r>
                <a:rPr lang="en-US" sz="1200" baseline="0">
                  <a:latin typeface="Geneva"/>
                </a:rPr>
                <a:t> equation:</a:t>
              </a:r>
              <a:r>
                <a:rPr lang="en-US" sz="1100" baseline="0">
                  <a:latin typeface="Geneva"/>
                </a:rPr>
                <a:t>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200" i="1" baseline="0">
                          <a:latin typeface="Cambria Math"/>
                        </a:rPr>
                      </m:ctrlPr>
                    </m:sSubPr>
                    <m:e>
                      <m:r>
                        <a:rPr lang="en-US" sz="1200" b="0" i="1" baseline="0">
                          <a:latin typeface="Cambria Math"/>
                        </a:rPr>
                        <m:t>𝑎</m:t>
                      </m:r>
                    </m:e>
                    <m:sub>
                      <m:r>
                        <a:rPr lang="en-US" sz="1200" b="0" i="1" baseline="0">
                          <a:latin typeface="Cambria Math"/>
                        </a:rPr>
                        <m:t>𝑛</m:t>
                      </m:r>
                      <m:r>
                        <a:rPr lang="en-US" sz="1200" b="0" i="1" baseline="0">
                          <a:latin typeface="Cambria Math"/>
                        </a:rPr>
                        <m:t>+1</m:t>
                      </m:r>
                    </m:sub>
                  </m:sSub>
                  <m:r>
                    <a:rPr lang="en-US" sz="1200" b="0" i="1" baseline="0">
                      <a:latin typeface="Cambria Math"/>
                    </a:rPr>
                    <m:t>=</m:t>
                  </m:r>
                  <m:r>
                    <a:rPr lang="en-US" sz="1200" b="0" i="1" baseline="0">
                      <a:latin typeface="Cambria Math"/>
                    </a:rPr>
                    <m:t>𝑟</m:t>
                  </m:r>
                  <m:sSub>
                    <m:sSubPr>
                      <m:ctrlPr>
                        <a:rPr lang="en-US" sz="120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𝑎</m:t>
                      </m:r>
                    </m:e>
                    <m:sub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𝑛</m:t>
                      </m:r>
                    </m:sub>
                  </m:sSub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+</m:t>
                  </m:r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𝑑</m:t>
                  </m:r>
                </m:oMath>
              </a14:m>
              <a:endParaRPr lang="en-US" sz="1200"/>
            </a:p>
            <a:p>
              <a:endParaRPr lang="en-US" sz="1100"/>
            </a:p>
            <a:p>
              <a:r>
                <a:rPr lang="en-US" sz="1200">
                  <a:latin typeface="Geneva"/>
                </a:rPr>
                <a:t>Functional equation:</a:t>
              </a:r>
              <a:r>
                <a:rPr lang="en-US" sz="1100"/>
                <a:t>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20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𝑎</m:t>
                      </m:r>
                    </m:e>
                    <m:sub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𝑛</m:t>
                      </m:r>
                    </m:sub>
                  </m:sSub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=</m:t>
                  </m:r>
                  <m:d>
                    <m:dPr>
                      <m:ctrlP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dPr>
                    <m:e>
                      <m:sSub>
                        <m:sSubPr>
                          <m:ctrlPr>
                            <a:rPr lang="en-US" sz="120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𝑎</m:t>
                          </m:r>
                        </m:e>
                        <m:sub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0</m:t>
                          </m:r>
                        </m:sub>
                      </m:sSub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−</m:t>
                      </m:r>
                      <m:f>
                        <m:fPr>
                          <m:ctrlP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fPr>
                        <m:num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𝑑</m:t>
                          </m:r>
                        </m:num>
                        <m:den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1−</m:t>
                          </m:r>
                          <m:r>
                            <a:rPr lang="en-US" sz="12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𝑟</m:t>
                          </m:r>
                        </m:den>
                      </m:f>
                    </m:e>
                  </m:d>
                  <m:sSup>
                    <m:sSupPr>
                      <m:ctrlP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pPr>
                    <m:e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𝑟</m:t>
                      </m:r>
                    </m:e>
                    <m:sup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𝑛</m:t>
                      </m:r>
                    </m:sup>
                  </m:sSup>
                  <m:r>
                    <a:rPr lang="en-US" sz="1200" b="0" i="1" baseline="0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+</m:t>
                  </m:r>
                  <m:f>
                    <m:fPr>
                      <m:ctrlP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𝑑</m:t>
                      </m:r>
                    </m:num>
                    <m:den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1−</m:t>
                      </m:r>
                      <m:r>
                        <a:rPr lang="en-US" sz="12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𝑟</m:t>
                      </m:r>
                    </m:den>
                  </m:f>
                </m:oMath>
              </a14:m>
              <a:endParaRPr lang="en-US" sz="1200"/>
            </a:p>
          </xdr:txBody>
        </xdr:sp>
      </mc:Choice>
      <mc:Fallback>
        <xdr:sp macro="" textlink="">
          <xdr:nvSpPr>
            <xdr:cNvPr id="5" name="TextBox 4"/>
            <xdr:cNvSpPr txBox="1"/>
          </xdr:nvSpPr>
          <xdr:spPr>
            <a:xfrm>
              <a:off x="6774180" y="106680"/>
              <a:ext cx="3467100" cy="777240"/>
            </a:xfrm>
            <a:prstGeom prst="rect">
              <a:avLst/>
            </a:prstGeom>
            <a:solidFill>
              <a:schemeClr val="lt1"/>
            </a:solidFill>
            <a:ln w="25400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200">
                  <a:latin typeface="Geneva"/>
                </a:rPr>
                <a:t>Difference</a:t>
              </a:r>
              <a:r>
                <a:rPr lang="en-US" sz="1200" baseline="0">
                  <a:latin typeface="Geneva"/>
                </a:rPr>
                <a:t> equation:</a:t>
              </a:r>
              <a:r>
                <a:rPr lang="en-US" sz="1100" baseline="0">
                  <a:latin typeface="Geneva"/>
                </a:rPr>
                <a:t> </a:t>
              </a:r>
              <a:r>
                <a:rPr lang="en-US" sz="1200" b="0" i="0" baseline="0">
                  <a:latin typeface="Cambria Math"/>
                </a:rPr>
                <a:t>𝑎_(𝑛+1)=𝑟</a:t>
              </a:r>
              <a:r>
                <a:rPr lang="en-US" sz="1200" b="0" i="0" baseline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𝑎_𝑛+𝑑</a:t>
              </a:r>
              <a:endParaRPr lang="en-US" sz="1200"/>
            </a:p>
            <a:p>
              <a:endParaRPr lang="en-US" sz="1100"/>
            </a:p>
            <a:p>
              <a:r>
                <a:rPr lang="en-US" sz="1200">
                  <a:latin typeface="Geneva"/>
                </a:rPr>
                <a:t>Functional equation:</a:t>
              </a:r>
              <a:r>
                <a:rPr lang="en-US" sz="1100"/>
                <a:t> </a:t>
              </a:r>
              <a:r>
                <a:rPr lang="en-US" sz="1200" b="0" i="0" baseline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𝑎_𝑛=(𝑎_0−𝑑/(1−𝑟)) 𝑟^𝑛+𝑑/(1−𝑟)</a:t>
              </a:r>
              <a:endParaRPr lang="en-US" sz="1200"/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190500</xdr:colOff>
      <xdr:row>3</xdr:row>
      <xdr:rowOff>30480</xdr:rowOff>
    </xdr:to>
    <xdr:sp macro="" textlink="">
      <xdr:nvSpPr>
        <xdr:cNvPr id="3" name="TextBox 2"/>
        <xdr:cNvSpPr txBox="1"/>
      </xdr:nvSpPr>
      <xdr:spPr>
        <a:xfrm>
          <a:off x="0" y="0"/>
          <a:ext cx="1234440" cy="670560"/>
        </a:xfrm>
        <a:prstGeom prst="rect">
          <a:avLst/>
        </a:prstGeom>
        <a:solidFill>
          <a:schemeClr val="bg1">
            <a:lumMod val="50000"/>
          </a:schemeClr>
        </a:solidFill>
        <a:ln w="9525" cmpd="sng">
          <a:solidFill>
            <a:schemeClr val="tx1"/>
          </a:solidFill>
        </a:ln>
        <a:effectLst>
          <a:outerShdw blurRad="50800" dist="38100" dir="2700000" algn="tl" rotWithShape="0">
            <a:schemeClr val="accent1">
              <a:alpha val="40000"/>
            </a:scheme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Directions: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hover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mouse</a:t>
          </a:r>
          <a:r>
            <a:rPr lang="en-US" sz="1200" b="1" baseline="0">
              <a:solidFill>
                <a:srgbClr val="FFFF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2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HERE </a:t>
          </a:r>
          <a:r>
            <a:rPr lang="en-US" sz="1200" b="1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..</a:t>
          </a:r>
          <a:endParaRPr lang="en-US" sz="1200" b="1" baseline="0">
            <a:solidFill>
              <a:schemeClr val="bg1">
                <a:lumMod val="50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502920</xdr:colOff>
      <xdr:row>0</xdr:row>
      <xdr:rowOff>60960</xdr:rowOff>
    </xdr:from>
    <xdr:to>
      <xdr:col>10</xdr:col>
      <xdr:colOff>906780</xdr:colOff>
      <xdr:row>2</xdr:row>
      <xdr:rowOff>236220</xdr:rowOff>
    </xdr:to>
    <xdr:sp macro="" textlink="">
      <xdr:nvSpPr>
        <xdr:cNvPr id="4" name="TextBox 3"/>
        <xdr:cNvSpPr txBox="1"/>
      </xdr:nvSpPr>
      <xdr:spPr>
        <a:xfrm>
          <a:off x="1546860" y="60960"/>
          <a:ext cx="4937760" cy="563880"/>
        </a:xfrm>
        <a:prstGeom prst="rect">
          <a:avLst/>
        </a:prstGeom>
        <a:solidFill>
          <a:schemeClr val="lt1"/>
        </a:solidFill>
        <a:ln w="254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600" b="1" i="0" u="none" strike="noStrike">
              <a:solidFill>
                <a:schemeClr val="dk1"/>
              </a:solidFill>
              <a:effectLst/>
              <a:latin typeface="Geneva"/>
              <a:ea typeface="+mn-ea"/>
              <a:cs typeface="+mn-cs"/>
            </a:rPr>
            <a:t>Mixed Growth Data Patterns</a:t>
          </a:r>
          <a:endParaRPr lang="en-US" sz="1600">
            <a:latin typeface="Geneva"/>
          </a:endParaRPr>
        </a:p>
        <a:p>
          <a:pPr algn="ctr"/>
          <a:r>
            <a:rPr lang="en-US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First</a:t>
          </a:r>
          <a:r>
            <a:rPr lang="en-US" sz="12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differences, and their ratios, for a data set</a:t>
          </a:r>
          <a:r>
            <a:rPr lang="en-US" sz="12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72"/>
  <sheetViews>
    <sheetView showGridLines="0" tabSelected="1" zoomScaleNormal="100" workbookViewId="0">
      <selection activeCell="B2" sqref="B2:B3"/>
    </sheetView>
  </sheetViews>
  <sheetFormatPr defaultRowHeight="13.2"/>
  <cols>
    <col min="1" max="1" width="6.33203125" customWidth="1"/>
    <col min="6" max="6" width="2.33203125" customWidth="1"/>
    <col min="8" max="8" width="5.6640625" customWidth="1"/>
    <col min="10" max="10" width="12" customWidth="1"/>
    <col min="11" max="11" width="13.77734375" customWidth="1"/>
    <col min="12" max="12" width="7.33203125" customWidth="1"/>
    <col min="14" max="14" width="13.6640625" customWidth="1"/>
  </cols>
  <sheetData>
    <row r="1" spans="1:15" ht="12" customHeight="1">
      <c r="J1" s="34"/>
      <c r="K1" s="38"/>
      <c r="L1" s="38"/>
      <c r="M1" s="38"/>
      <c r="N1" s="38"/>
    </row>
    <row r="2" spans="1:15" ht="18.600000000000001" customHeight="1">
      <c r="B2" s="66"/>
      <c r="J2" s="38"/>
      <c r="K2" s="38"/>
      <c r="L2" s="38"/>
      <c r="M2" s="38"/>
      <c r="N2" s="38"/>
    </row>
    <row r="3" spans="1:15" ht="19.8" customHeight="1">
      <c r="B3" s="66"/>
      <c r="J3" s="37"/>
      <c r="K3" s="37"/>
      <c r="L3" s="37"/>
      <c r="M3" s="37"/>
      <c r="N3" s="37"/>
    </row>
    <row r="4" spans="1:15" ht="19.8" customHeight="1">
      <c r="B4" s="33"/>
      <c r="J4" s="37"/>
      <c r="K4" s="37"/>
      <c r="L4" s="37"/>
      <c r="M4" s="37"/>
      <c r="N4" s="37"/>
    </row>
    <row r="5" spans="1:15">
      <c r="B5" s="67" t="s">
        <v>0</v>
      </c>
      <c r="C5" s="67"/>
      <c r="D5" s="67"/>
      <c r="E5" s="1">
        <v>85</v>
      </c>
      <c r="F5" s="4"/>
      <c r="G5" s="8"/>
      <c r="H5" s="8"/>
      <c r="I5" s="8"/>
      <c r="J5" s="13"/>
      <c r="K5" s="13"/>
      <c r="L5" s="13"/>
      <c r="M5" s="14"/>
      <c r="N5" s="14"/>
    </row>
    <row r="6" spans="1:15" s="4" customFormat="1" ht="6" customHeight="1">
      <c r="B6" s="42"/>
      <c r="C6" s="42"/>
      <c r="D6" s="42"/>
      <c r="J6" s="44"/>
      <c r="K6" s="44"/>
      <c r="L6" s="44"/>
      <c r="M6" s="45"/>
      <c r="N6" s="45"/>
    </row>
    <row r="7" spans="1:15" ht="21">
      <c r="A7" s="70" t="s">
        <v>2</v>
      </c>
      <c r="B7" s="70"/>
      <c r="C7" s="70"/>
      <c r="D7" s="39" t="s">
        <v>16</v>
      </c>
      <c r="E7" s="1">
        <v>0.86</v>
      </c>
      <c r="F7" s="31" t="s">
        <v>15</v>
      </c>
      <c r="G7" s="40" t="s">
        <v>18</v>
      </c>
      <c r="H7" s="69">
        <v>3</v>
      </c>
      <c r="I7" s="69"/>
      <c r="J7" s="13"/>
    </row>
    <row r="8" spans="1:15" s="4" customFormat="1" ht="7.8" customHeight="1">
      <c r="B8" s="52"/>
      <c r="D8" s="46"/>
      <c r="F8" s="51"/>
      <c r="G8" s="47"/>
      <c r="H8" s="48"/>
      <c r="I8" s="48"/>
      <c r="J8" s="44"/>
      <c r="K8" s="49"/>
      <c r="L8" s="50"/>
      <c r="N8" s="49"/>
      <c r="O8" s="50"/>
    </row>
    <row r="9" spans="1:15" ht="21">
      <c r="A9" s="70" t="s">
        <v>3</v>
      </c>
      <c r="B9" s="70"/>
      <c r="C9" s="70"/>
      <c r="D9" s="39" t="s">
        <v>17</v>
      </c>
      <c r="E9" s="1">
        <v>63.57</v>
      </c>
      <c r="F9" s="31" t="s">
        <v>15</v>
      </c>
      <c r="G9" s="30">
        <v>0.86</v>
      </c>
      <c r="H9" s="41" t="s">
        <v>19</v>
      </c>
      <c r="I9" s="1">
        <v>21.43</v>
      </c>
      <c r="K9" s="15" t="s">
        <v>8</v>
      </c>
      <c r="L9" s="16">
        <v>0</v>
      </c>
      <c r="N9" s="15" t="s">
        <v>9</v>
      </c>
      <c r="O9" s="16">
        <v>10</v>
      </c>
    </row>
    <row r="10" spans="1:15" ht="5.4" customHeight="1">
      <c r="M10" s="6"/>
      <c r="N10" s="6"/>
    </row>
    <row r="11" spans="1:15" ht="8.25" customHeight="1">
      <c r="B11" s="9"/>
      <c r="C11" s="9"/>
      <c r="D11" s="8"/>
      <c r="E11" s="8"/>
      <c r="F11" s="8"/>
      <c r="M11" s="7"/>
      <c r="N11" s="7"/>
    </row>
    <row r="12" spans="1:15" ht="41.25" customHeight="1">
      <c r="B12" s="10" t="s">
        <v>4</v>
      </c>
      <c r="C12" s="10" t="s">
        <v>5</v>
      </c>
      <c r="D12" s="10" t="s">
        <v>6</v>
      </c>
      <c r="F12" s="29"/>
      <c r="M12" s="2"/>
      <c r="N12" s="2"/>
    </row>
    <row r="13" spans="1:15" ht="12.75" customHeight="1">
      <c r="B13" s="17">
        <f>L9</f>
        <v>0</v>
      </c>
      <c r="C13" s="11">
        <f>IF(B13="","",$E$5)</f>
        <v>85</v>
      </c>
      <c r="D13" s="12">
        <f t="shared" ref="D13:D44" si="0">IF(B13="","",$E$9*$G$9^B13)</f>
        <v>63.57</v>
      </c>
      <c r="F13" s="4"/>
      <c r="M13" s="1"/>
      <c r="N13" s="1"/>
    </row>
    <row r="14" spans="1:15">
      <c r="B14" s="17">
        <f t="shared" ref="B14:B45" si="1">IF(B13&lt;$O$9,B13+1,"")</f>
        <v>1</v>
      </c>
      <c r="C14" s="11">
        <f t="shared" ref="C14:C45" si="2">IF(B14="","",$E$7*C13+$H$7)</f>
        <v>76.099999999999994</v>
      </c>
      <c r="D14" s="12">
        <f t="shared" si="0"/>
        <v>54.670200000000001</v>
      </c>
      <c r="F14" s="4"/>
    </row>
    <row r="15" spans="1:15">
      <c r="B15" s="17">
        <f t="shared" si="1"/>
        <v>2</v>
      </c>
      <c r="C15" s="11">
        <f t="shared" si="2"/>
        <v>68.445999999999998</v>
      </c>
      <c r="D15" s="12">
        <f t="shared" si="0"/>
        <v>47.016371999999997</v>
      </c>
      <c r="F15" s="4"/>
    </row>
    <row r="16" spans="1:15" ht="15.6">
      <c r="B16" s="17">
        <f t="shared" si="1"/>
        <v>3</v>
      </c>
      <c r="C16" s="11">
        <f t="shared" si="2"/>
        <v>61.86356</v>
      </c>
      <c r="D16" s="12">
        <f t="shared" si="0"/>
        <v>40.434079919999995</v>
      </c>
      <c r="F16" s="4"/>
      <c r="M16" s="68"/>
      <c r="N16" s="68"/>
    </row>
    <row r="17" spans="2:13">
      <c r="B17" s="17">
        <f t="shared" si="1"/>
        <v>4</v>
      </c>
      <c r="C17" s="11">
        <f t="shared" si="2"/>
        <v>56.202661599999999</v>
      </c>
      <c r="D17" s="12">
        <f t="shared" si="0"/>
        <v>34.77330873119999</v>
      </c>
      <c r="F17" s="4"/>
      <c r="M17" s="3"/>
    </row>
    <row r="18" spans="2:13">
      <c r="B18" s="17">
        <f t="shared" si="1"/>
        <v>5</v>
      </c>
      <c r="C18" s="11">
        <f t="shared" si="2"/>
        <v>51.334288975999996</v>
      </c>
      <c r="D18" s="12">
        <f t="shared" si="0"/>
        <v>29.905045508831993</v>
      </c>
      <c r="F18" s="4"/>
    </row>
    <row r="19" spans="2:13">
      <c r="B19" s="17">
        <f t="shared" si="1"/>
        <v>6</v>
      </c>
      <c r="C19" s="11">
        <f t="shared" si="2"/>
        <v>47.147488519359996</v>
      </c>
      <c r="D19" s="12">
        <f t="shared" si="0"/>
        <v>25.71833913759551</v>
      </c>
      <c r="F19" s="4"/>
    </row>
    <row r="20" spans="2:13">
      <c r="B20" s="17">
        <f t="shared" si="1"/>
        <v>7</v>
      </c>
      <c r="C20" s="11">
        <f t="shared" si="2"/>
        <v>43.546840126649599</v>
      </c>
      <c r="D20" s="12">
        <f t="shared" si="0"/>
        <v>22.117771658332142</v>
      </c>
      <c r="F20" s="4"/>
    </row>
    <row r="21" spans="2:13">
      <c r="B21" s="17">
        <f t="shared" si="1"/>
        <v>8</v>
      </c>
      <c r="C21" s="11">
        <f t="shared" si="2"/>
        <v>40.450282508918654</v>
      </c>
      <c r="D21" s="12">
        <f t="shared" si="0"/>
        <v>19.021283626165637</v>
      </c>
      <c r="F21" s="4"/>
    </row>
    <row r="22" spans="2:13">
      <c r="B22" s="17">
        <f t="shared" si="1"/>
        <v>9</v>
      </c>
      <c r="C22" s="11">
        <f t="shared" si="2"/>
        <v>37.787242957670045</v>
      </c>
      <c r="D22" s="12">
        <f t="shared" si="0"/>
        <v>16.358303918502447</v>
      </c>
      <c r="F22" s="4"/>
    </row>
    <row r="23" spans="2:13">
      <c r="B23" s="17">
        <f t="shared" si="1"/>
        <v>10</v>
      </c>
      <c r="C23" s="11">
        <f t="shared" si="2"/>
        <v>35.497028943596241</v>
      </c>
      <c r="D23" s="12">
        <f t="shared" si="0"/>
        <v>14.068141369912105</v>
      </c>
      <c r="F23" s="4"/>
    </row>
    <row r="24" spans="2:13">
      <c r="B24" s="17" t="str">
        <f t="shared" si="1"/>
        <v/>
      </c>
      <c r="C24" s="11" t="str">
        <f t="shared" si="2"/>
        <v/>
      </c>
      <c r="D24" s="12" t="str">
        <f t="shared" si="0"/>
        <v/>
      </c>
      <c r="F24" s="4"/>
    </row>
    <row r="25" spans="2:13">
      <c r="B25" s="17" t="str">
        <f t="shared" si="1"/>
        <v/>
      </c>
      <c r="C25" s="11" t="str">
        <f t="shared" si="2"/>
        <v/>
      </c>
      <c r="D25" s="12" t="str">
        <f t="shared" si="0"/>
        <v/>
      </c>
      <c r="F25" s="4"/>
    </row>
    <row r="26" spans="2:13">
      <c r="B26" s="17" t="str">
        <f t="shared" si="1"/>
        <v/>
      </c>
      <c r="C26" s="11" t="str">
        <f t="shared" si="2"/>
        <v/>
      </c>
      <c r="D26" s="12" t="str">
        <f t="shared" si="0"/>
        <v/>
      </c>
      <c r="F26" s="4"/>
    </row>
    <row r="27" spans="2:13">
      <c r="B27" s="17" t="str">
        <f t="shared" si="1"/>
        <v/>
      </c>
      <c r="C27" s="11" t="str">
        <f t="shared" si="2"/>
        <v/>
      </c>
      <c r="D27" s="12" t="str">
        <f t="shared" si="0"/>
        <v/>
      </c>
      <c r="F27" s="4"/>
    </row>
    <row r="28" spans="2:13">
      <c r="B28" s="17" t="str">
        <f t="shared" si="1"/>
        <v/>
      </c>
      <c r="C28" s="11" t="str">
        <f t="shared" si="2"/>
        <v/>
      </c>
      <c r="D28" s="12" t="str">
        <f t="shared" si="0"/>
        <v/>
      </c>
      <c r="F28" s="4"/>
    </row>
    <row r="29" spans="2:13">
      <c r="B29" s="17" t="str">
        <f t="shared" si="1"/>
        <v/>
      </c>
      <c r="C29" s="11" t="str">
        <f t="shared" si="2"/>
        <v/>
      </c>
      <c r="D29" s="12" t="str">
        <f t="shared" si="0"/>
        <v/>
      </c>
      <c r="F29" s="4"/>
    </row>
    <row r="30" spans="2:13">
      <c r="B30" s="17" t="str">
        <f t="shared" si="1"/>
        <v/>
      </c>
      <c r="C30" s="11" t="str">
        <f t="shared" si="2"/>
        <v/>
      </c>
      <c r="D30" s="12" t="str">
        <f t="shared" si="0"/>
        <v/>
      </c>
      <c r="F30" s="4"/>
    </row>
    <row r="31" spans="2:13">
      <c r="B31" s="17" t="str">
        <f t="shared" si="1"/>
        <v/>
      </c>
      <c r="C31" s="11" t="str">
        <f t="shared" si="2"/>
        <v/>
      </c>
      <c r="D31" s="12" t="str">
        <f t="shared" si="0"/>
        <v/>
      </c>
      <c r="F31" s="4"/>
      <c r="G31" s="5"/>
      <c r="H31" s="5"/>
      <c r="I31" s="33"/>
      <c r="J31" s="5"/>
    </row>
    <row r="32" spans="2:13">
      <c r="B32" s="17" t="str">
        <f t="shared" si="1"/>
        <v/>
      </c>
      <c r="C32" s="11" t="str">
        <f t="shared" si="2"/>
        <v/>
      </c>
      <c r="D32" s="12" t="str">
        <f t="shared" si="0"/>
        <v/>
      </c>
      <c r="F32" s="4"/>
    </row>
    <row r="33" spans="2:10">
      <c r="B33" s="17" t="str">
        <f t="shared" si="1"/>
        <v/>
      </c>
      <c r="C33" s="11" t="str">
        <f t="shared" si="2"/>
        <v/>
      </c>
      <c r="D33" s="12" t="str">
        <f t="shared" si="0"/>
        <v/>
      </c>
      <c r="F33" s="4"/>
      <c r="G33" s="5"/>
      <c r="H33" s="5"/>
      <c r="I33" s="33"/>
      <c r="J33" s="5"/>
    </row>
    <row r="34" spans="2:10">
      <c r="B34" s="17" t="str">
        <f t="shared" si="1"/>
        <v/>
      </c>
      <c r="C34" s="11" t="str">
        <f t="shared" si="2"/>
        <v/>
      </c>
      <c r="D34" s="12" t="str">
        <f t="shared" si="0"/>
        <v/>
      </c>
      <c r="F34" s="4"/>
    </row>
    <row r="35" spans="2:10">
      <c r="B35" s="17" t="str">
        <f t="shared" si="1"/>
        <v/>
      </c>
      <c r="C35" s="11" t="str">
        <f t="shared" si="2"/>
        <v/>
      </c>
      <c r="D35" s="12" t="str">
        <f t="shared" si="0"/>
        <v/>
      </c>
      <c r="F35" s="4"/>
    </row>
    <row r="36" spans="2:10">
      <c r="B36" s="17" t="str">
        <f t="shared" si="1"/>
        <v/>
      </c>
      <c r="C36" s="11" t="str">
        <f t="shared" si="2"/>
        <v/>
      </c>
      <c r="D36" s="12" t="str">
        <f t="shared" si="0"/>
        <v/>
      </c>
      <c r="F36" s="4"/>
    </row>
    <row r="37" spans="2:10">
      <c r="B37" s="17" t="str">
        <f t="shared" si="1"/>
        <v/>
      </c>
      <c r="C37" s="11" t="str">
        <f t="shared" si="2"/>
        <v/>
      </c>
      <c r="D37" s="12" t="str">
        <f t="shared" si="0"/>
        <v/>
      </c>
      <c r="F37" s="4"/>
    </row>
    <row r="38" spans="2:10">
      <c r="B38" s="17" t="str">
        <f t="shared" si="1"/>
        <v/>
      </c>
      <c r="C38" s="11" t="str">
        <f t="shared" si="2"/>
        <v/>
      </c>
      <c r="D38" s="12" t="str">
        <f t="shared" si="0"/>
        <v/>
      </c>
      <c r="F38" s="4"/>
    </row>
    <row r="39" spans="2:10">
      <c r="B39" s="17" t="str">
        <f t="shared" si="1"/>
        <v/>
      </c>
      <c r="C39" s="11" t="str">
        <f t="shared" si="2"/>
        <v/>
      </c>
      <c r="D39" s="12" t="str">
        <f t="shared" si="0"/>
        <v/>
      </c>
      <c r="F39" s="4"/>
    </row>
    <row r="40" spans="2:10">
      <c r="B40" s="17" t="str">
        <f t="shared" si="1"/>
        <v/>
      </c>
      <c r="C40" s="11" t="str">
        <f t="shared" si="2"/>
        <v/>
      </c>
      <c r="D40" s="12" t="str">
        <f t="shared" si="0"/>
        <v/>
      </c>
      <c r="F40" s="4"/>
    </row>
    <row r="41" spans="2:10">
      <c r="B41" s="17" t="str">
        <f t="shared" si="1"/>
        <v/>
      </c>
      <c r="C41" s="11" t="str">
        <f t="shared" si="2"/>
        <v/>
      </c>
      <c r="D41" s="12" t="str">
        <f t="shared" si="0"/>
        <v/>
      </c>
      <c r="F41" s="4"/>
    </row>
    <row r="42" spans="2:10">
      <c r="B42" s="17" t="str">
        <f t="shared" si="1"/>
        <v/>
      </c>
      <c r="C42" s="11" t="str">
        <f t="shared" si="2"/>
        <v/>
      </c>
      <c r="D42" s="12" t="str">
        <f t="shared" si="0"/>
        <v/>
      </c>
      <c r="F42" s="4"/>
    </row>
    <row r="43" spans="2:10">
      <c r="B43" s="17" t="str">
        <f t="shared" si="1"/>
        <v/>
      </c>
      <c r="C43" s="11" t="str">
        <f t="shared" si="2"/>
        <v/>
      </c>
      <c r="D43" s="12" t="str">
        <f t="shared" si="0"/>
        <v/>
      </c>
      <c r="F43" s="4"/>
    </row>
    <row r="44" spans="2:10">
      <c r="B44" s="17" t="str">
        <f t="shared" si="1"/>
        <v/>
      </c>
      <c r="C44" s="11" t="str">
        <f t="shared" si="2"/>
        <v/>
      </c>
      <c r="D44" s="12" t="str">
        <f t="shared" si="0"/>
        <v/>
      </c>
      <c r="F44" s="4"/>
    </row>
    <row r="45" spans="2:10">
      <c r="B45" s="17" t="str">
        <f t="shared" si="1"/>
        <v/>
      </c>
      <c r="C45" s="11" t="str">
        <f t="shared" si="2"/>
        <v/>
      </c>
      <c r="D45" s="12" t="str">
        <f t="shared" ref="D45:D76" si="3">IF(B45="","",$E$9*$G$9^B45)</f>
        <v/>
      </c>
      <c r="F45" s="4"/>
    </row>
    <row r="46" spans="2:10">
      <c r="B46" s="17" t="str">
        <f t="shared" ref="B46:B77" si="4">IF(B45&lt;$O$9,B45+1,"")</f>
        <v/>
      </c>
      <c r="C46" s="11" t="str">
        <f t="shared" ref="C46:C77" si="5">IF(B46="","",$E$7*C45+$H$7)</f>
        <v/>
      </c>
      <c r="D46" s="12" t="str">
        <f t="shared" si="3"/>
        <v/>
      </c>
      <c r="F46" s="4"/>
    </row>
    <row r="47" spans="2:10">
      <c r="B47" s="17" t="str">
        <f t="shared" si="4"/>
        <v/>
      </c>
      <c r="C47" s="11" t="str">
        <f t="shared" si="5"/>
        <v/>
      </c>
      <c r="D47" s="12" t="str">
        <f t="shared" si="3"/>
        <v/>
      </c>
      <c r="F47" s="4"/>
    </row>
    <row r="48" spans="2:10">
      <c r="B48" s="17" t="str">
        <f t="shared" si="4"/>
        <v/>
      </c>
      <c r="C48" s="11" t="str">
        <f t="shared" si="5"/>
        <v/>
      </c>
      <c r="D48" s="12" t="str">
        <f t="shared" si="3"/>
        <v/>
      </c>
      <c r="F48" s="4"/>
    </row>
    <row r="49" spans="2:6">
      <c r="B49" s="17" t="str">
        <f t="shared" si="4"/>
        <v/>
      </c>
      <c r="C49" s="11" t="str">
        <f t="shared" si="5"/>
        <v/>
      </c>
      <c r="D49" s="12" t="str">
        <f t="shared" si="3"/>
        <v/>
      </c>
      <c r="F49" s="4"/>
    </row>
    <row r="50" spans="2:6">
      <c r="B50" s="17" t="str">
        <f t="shared" si="4"/>
        <v/>
      </c>
      <c r="C50" s="11" t="str">
        <f t="shared" si="5"/>
        <v/>
      </c>
      <c r="D50" s="12" t="str">
        <f t="shared" si="3"/>
        <v/>
      </c>
      <c r="F50" s="4"/>
    </row>
    <row r="51" spans="2:6">
      <c r="B51" s="17" t="str">
        <f t="shared" si="4"/>
        <v/>
      </c>
      <c r="C51" s="11" t="str">
        <f t="shared" si="5"/>
        <v/>
      </c>
      <c r="D51" s="12" t="str">
        <f t="shared" si="3"/>
        <v/>
      </c>
      <c r="F51" s="4"/>
    </row>
    <row r="52" spans="2:6">
      <c r="B52" s="17" t="str">
        <f t="shared" si="4"/>
        <v/>
      </c>
      <c r="C52" s="11" t="str">
        <f t="shared" si="5"/>
        <v/>
      </c>
      <c r="D52" s="12" t="str">
        <f t="shared" si="3"/>
        <v/>
      </c>
      <c r="F52" s="4"/>
    </row>
    <row r="53" spans="2:6">
      <c r="B53" s="17" t="str">
        <f t="shared" si="4"/>
        <v/>
      </c>
      <c r="C53" s="11" t="str">
        <f t="shared" si="5"/>
        <v/>
      </c>
      <c r="D53" s="12" t="str">
        <f t="shared" si="3"/>
        <v/>
      </c>
      <c r="F53" s="4"/>
    </row>
    <row r="54" spans="2:6">
      <c r="B54" s="17" t="str">
        <f t="shared" si="4"/>
        <v/>
      </c>
      <c r="C54" s="11" t="str">
        <f t="shared" si="5"/>
        <v/>
      </c>
      <c r="D54" s="12" t="str">
        <f t="shared" si="3"/>
        <v/>
      </c>
      <c r="F54" s="4"/>
    </row>
    <row r="55" spans="2:6">
      <c r="B55" s="17" t="str">
        <f t="shared" si="4"/>
        <v/>
      </c>
      <c r="C55" s="11" t="str">
        <f t="shared" si="5"/>
        <v/>
      </c>
      <c r="D55" s="12" t="str">
        <f t="shared" si="3"/>
        <v/>
      </c>
      <c r="F55" s="4"/>
    </row>
    <row r="56" spans="2:6">
      <c r="B56" s="17" t="str">
        <f t="shared" si="4"/>
        <v/>
      </c>
      <c r="C56" s="11" t="str">
        <f t="shared" si="5"/>
        <v/>
      </c>
      <c r="D56" s="12" t="str">
        <f t="shared" si="3"/>
        <v/>
      </c>
      <c r="F56" s="4"/>
    </row>
    <row r="57" spans="2:6">
      <c r="B57" s="17" t="str">
        <f t="shared" si="4"/>
        <v/>
      </c>
      <c r="C57" s="11" t="str">
        <f t="shared" si="5"/>
        <v/>
      </c>
      <c r="D57" s="12" t="str">
        <f t="shared" si="3"/>
        <v/>
      </c>
      <c r="F57" s="4"/>
    </row>
    <row r="58" spans="2:6">
      <c r="B58" s="17" t="str">
        <f t="shared" si="4"/>
        <v/>
      </c>
      <c r="C58" s="11" t="str">
        <f t="shared" si="5"/>
        <v/>
      </c>
      <c r="D58" s="12" t="str">
        <f t="shared" si="3"/>
        <v/>
      </c>
      <c r="F58" s="4"/>
    </row>
    <row r="59" spans="2:6">
      <c r="B59" s="17" t="str">
        <f t="shared" si="4"/>
        <v/>
      </c>
      <c r="C59" s="11" t="str">
        <f t="shared" si="5"/>
        <v/>
      </c>
      <c r="D59" s="12" t="str">
        <f t="shared" si="3"/>
        <v/>
      </c>
      <c r="F59" s="4"/>
    </row>
    <row r="60" spans="2:6">
      <c r="B60" s="17" t="str">
        <f t="shared" si="4"/>
        <v/>
      </c>
      <c r="C60" s="11" t="str">
        <f t="shared" si="5"/>
        <v/>
      </c>
      <c r="D60" s="12" t="str">
        <f t="shared" si="3"/>
        <v/>
      </c>
      <c r="F60" s="4"/>
    </row>
    <row r="61" spans="2:6">
      <c r="B61" s="17" t="str">
        <f t="shared" si="4"/>
        <v/>
      </c>
      <c r="C61" s="11" t="str">
        <f t="shared" si="5"/>
        <v/>
      </c>
      <c r="D61" s="12" t="str">
        <f t="shared" si="3"/>
        <v/>
      </c>
      <c r="F61" s="4"/>
    </row>
    <row r="62" spans="2:6">
      <c r="B62" s="17" t="str">
        <f t="shared" si="4"/>
        <v/>
      </c>
      <c r="C62" s="11" t="str">
        <f t="shared" si="5"/>
        <v/>
      </c>
      <c r="D62" s="12" t="str">
        <f t="shared" si="3"/>
        <v/>
      </c>
      <c r="F62" s="4"/>
    </row>
    <row r="63" spans="2:6">
      <c r="B63" s="17" t="str">
        <f t="shared" si="4"/>
        <v/>
      </c>
      <c r="C63" s="11" t="str">
        <f t="shared" si="5"/>
        <v/>
      </c>
      <c r="D63" s="12" t="str">
        <f t="shared" si="3"/>
        <v/>
      </c>
      <c r="F63" s="4"/>
    </row>
    <row r="64" spans="2:6">
      <c r="B64" s="17" t="str">
        <f t="shared" si="4"/>
        <v/>
      </c>
      <c r="C64" s="11" t="str">
        <f t="shared" si="5"/>
        <v/>
      </c>
      <c r="D64" s="12" t="str">
        <f t="shared" si="3"/>
        <v/>
      </c>
      <c r="F64" s="4"/>
    </row>
    <row r="65" spans="2:6">
      <c r="B65" s="17" t="str">
        <f t="shared" si="4"/>
        <v/>
      </c>
      <c r="C65" s="11" t="str">
        <f t="shared" si="5"/>
        <v/>
      </c>
      <c r="D65" s="12" t="str">
        <f t="shared" si="3"/>
        <v/>
      </c>
      <c r="F65" s="4"/>
    </row>
    <row r="66" spans="2:6">
      <c r="B66" s="17" t="str">
        <f t="shared" si="4"/>
        <v/>
      </c>
      <c r="C66" s="11" t="str">
        <f t="shared" si="5"/>
        <v/>
      </c>
      <c r="D66" s="12" t="str">
        <f t="shared" si="3"/>
        <v/>
      </c>
      <c r="F66" s="4"/>
    </row>
    <row r="67" spans="2:6">
      <c r="B67" s="17" t="str">
        <f t="shared" si="4"/>
        <v/>
      </c>
      <c r="C67" s="11" t="str">
        <f t="shared" si="5"/>
        <v/>
      </c>
      <c r="D67" s="12" t="str">
        <f t="shared" si="3"/>
        <v/>
      </c>
      <c r="F67" s="4"/>
    </row>
    <row r="68" spans="2:6">
      <c r="B68" s="17" t="str">
        <f t="shared" si="4"/>
        <v/>
      </c>
      <c r="C68" s="11" t="str">
        <f t="shared" si="5"/>
        <v/>
      </c>
      <c r="D68" s="12" t="str">
        <f t="shared" si="3"/>
        <v/>
      </c>
      <c r="F68" s="4"/>
    </row>
    <row r="69" spans="2:6">
      <c r="B69" s="17" t="str">
        <f t="shared" si="4"/>
        <v/>
      </c>
      <c r="C69" s="11" t="str">
        <f t="shared" si="5"/>
        <v/>
      </c>
      <c r="D69" s="12" t="str">
        <f t="shared" si="3"/>
        <v/>
      </c>
      <c r="F69" s="4"/>
    </row>
    <row r="70" spans="2:6">
      <c r="B70" s="17" t="str">
        <f t="shared" si="4"/>
        <v/>
      </c>
      <c r="C70" s="11" t="str">
        <f t="shared" si="5"/>
        <v/>
      </c>
      <c r="D70" s="12" t="str">
        <f t="shared" si="3"/>
        <v/>
      </c>
      <c r="F70" s="4"/>
    </row>
    <row r="71" spans="2:6">
      <c r="B71" s="17" t="str">
        <f t="shared" si="4"/>
        <v/>
      </c>
      <c r="C71" s="11" t="str">
        <f t="shared" si="5"/>
        <v/>
      </c>
      <c r="D71" s="12" t="str">
        <f t="shared" si="3"/>
        <v/>
      </c>
      <c r="F71" s="4"/>
    </row>
    <row r="72" spans="2:6">
      <c r="B72" s="17" t="str">
        <f t="shared" si="4"/>
        <v/>
      </c>
      <c r="C72" s="11" t="str">
        <f t="shared" si="5"/>
        <v/>
      </c>
      <c r="D72" s="12" t="str">
        <f t="shared" si="3"/>
        <v/>
      </c>
      <c r="F72" s="4"/>
    </row>
    <row r="73" spans="2:6">
      <c r="B73" s="17" t="str">
        <f t="shared" si="4"/>
        <v/>
      </c>
      <c r="C73" s="11" t="str">
        <f t="shared" si="5"/>
        <v/>
      </c>
      <c r="D73" s="12" t="str">
        <f t="shared" si="3"/>
        <v/>
      </c>
      <c r="F73" s="4"/>
    </row>
    <row r="74" spans="2:6">
      <c r="B74" s="17" t="str">
        <f t="shared" si="4"/>
        <v/>
      </c>
      <c r="C74" s="11" t="str">
        <f t="shared" si="5"/>
        <v/>
      </c>
      <c r="D74" s="12" t="str">
        <f t="shared" si="3"/>
        <v/>
      </c>
      <c r="F74" s="4"/>
    </row>
    <row r="75" spans="2:6">
      <c r="B75" s="17" t="str">
        <f t="shared" si="4"/>
        <v/>
      </c>
      <c r="C75" s="11" t="str">
        <f t="shared" si="5"/>
        <v/>
      </c>
      <c r="D75" s="12" t="str">
        <f t="shared" si="3"/>
        <v/>
      </c>
      <c r="F75" s="4"/>
    </row>
    <row r="76" spans="2:6">
      <c r="B76" s="17" t="str">
        <f t="shared" si="4"/>
        <v/>
      </c>
      <c r="C76" s="11" t="str">
        <f t="shared" si="5"/>
        <v/>
      </c>
      <c r="D76" s="12" t="str">
        <f t="shared" si="3"/>
        <v/>
      </c>
      <c r="F76" s="4"/>
    </row>
    <row r="77" spans="2:6">
      <c r="B77" s="17" t="str">
        <f t="shared" si="4"/>
        <v/>
      </c>
      <c r="C77" s="11" t="str">
        <f t="shared" si="5"/>
        <v/>
      </c>
      <c r="D77" s="12" t="str">
        <f t="shared" ref="D77:D88" si="6">IF(B77="","",$E$9*$G$9^B77)</f>
        <v/>
      </c>
      <c r="F77" s="4"/>
    </row>
    <row r="78" spans="2:6">
      <c r="B78" s="17" t="str">
        <f t="shared" ref="B78:B88" si="7">IF(B77&lt;$O$9,B77+1,"")</f>
        <v/>
      </c>
      <c r="C78" s="11" t="str">
        <f t="shared" ref="C78:C88" si="8">IF(B78="","",$E$7*C77+$H$7)</f>
        <v/>
      </c>
      <c r="D78" s="12" t="str">
        <f t="shared" si="6"/>
        <v/>
      </c>
      <c r="F78" s="4"/>
    </row>
    <row r="79" spans="2:6">
      <c r="B79" s="17" t="str">
        <f t="shared" si="7"/>
        <v/>
      </c>
      <c r="C79" s="11" t="str">
        <f t="shared" si="8"/>
        <v/>
      </c>
      <c r="D79" s="12" t="str">
        <f t="shared" si="6"/>
        <v/>
      </c>
      <c r="F79" s="4"/>
    </row>
    <row r="80" spans="2:6">
      <c r="B80" s="17" t="str">
        <f t="shared" si="7"/>
        <v/>
      </c>
      <c r="C80" s="11" t="str">
        <f t="shared" si="8"/>
        <v/>
      </c>
      <c r="D80" s="12" t="str">
        <f t="shared" si="6"/>
        <v/>
      </c>
      <c r="F80" s="4"/>
    </row>
    <row r="81" spans="2:6">
      <c r="B81" s="17" t="str">
        <f t="shared" si="7"/>
        <v/>
      </c>
      <c r="C81" s="11" t="str">
        <f t="shared" si="8"/>
        <v/>
      </c>
      <c r="D81" s="12" t="str">
        <f t="shared" si="6"/>
        <v/>
      </c>
      <c r="F81" s="4"/>
    </row>
    <row r="82" spans="2:6">
      <c r="B82" s="17" t="str">
        <f t="shared" si="7"/>
        <v/>
      </c>
      <c r="C82" s="11" t="str">
        <f t="shared" si="8"/>
        <v/>
      </c>
      <c r="D82" s="12" t="str">
        <f t="shared" si="6"/>
        <v/>
      </c>
      <c r="F82" s="4"/>
    </row>
    <row r="83" spans="2:6">
      <c r="B83" s="17" t="str">
        <f t="shared" si="7"/>
        <v/>
      </c>
      <c r="C83" s="11" t="str">
        <f t="shared" si="8"/>
        <v/>
      </c>
      <c r="D83" s="12" t="str">
        <f t="shared" si="6"/>
        <v/>
      </c>
      <c r="F83" s="4"/>
    </row>
    <row r="84" spans="2:6">
      <c r="B84" s="17" t="str">
        <f t="shared" si="7"/>
        <v/>
      </c>
      <c r="C84" s="11" t="str">
        <f t="shared" si="8"/>
        <v/>
      </c>
      <c r="D84" s="12" t="str">
        <f t="shared" si="6"/>
        <v/>
      </c>
      <c r="F84" s="4"/>
    </row>
    <row r="85" spans="2:6">
      <c r="B85" s="17" t="str">
        <f t="shared" si="7"/>
        <v/>
      </c>
      <c r="C85" s="11" t="str">
        <f t="shared" si="8"/>
        <v/>
      </c>
      <c r="D85" s="12" t="str">
        <f t="shared" si="6"/>
        <v/>
      </c>
      <c r="F85" s="4"/>
    </row>
    <row r="86" spans="2:6">
      <c r="B86" s="17" t="str">
        <f t="shared" si="7"/>
        <v/>
      </c>
      <c r="C86" s="11" t="str">
        <f t="shared" si="8"/>
        <v/>
      </c>
      <c r="D86" s="12" t="str">
        <f t="shared" si="6"/>
        <v/>
      </c>
      <c r="F86" s="4"/>
    </row>
    <row r="87" spans="2:6">
      <c r="B87" s="17" t="str">
        <f t="shared" si="7"/>
        <v/>
      </c>
      <c r="C87" s="11" t="str">
        <f t="shared" si="8"/>
        <v/>
      </c>
      <c r="D87" s="12" t="str">
        <f t="shared" si="6"/>
        <v/>
      </c>
      <c r="F87" s="4"/>
    </row>
    <row r="88" spans="2:6">
      <c r="B88" s="17" t="str">
        <f t="shared" si="7"/>
        <v/>
      </c>
      <c r="C88" s="11" t="str">
        <f t="shared" si="8"/>
        <v/>
      </c>
      <c r="D88" s="12" t="str">
        <f t="shared" si="6"/>
        <v/>
      </c>
      <c r="F88" s="4"/>
    </row>
    <row r="102" spans="1:10">
      <c r="G102" s="8"/>
      <c r="H102" s="8"/>
      <c r="I102" s="8"/>
      <c r="J102" s="8"/>
    </row>
    <row r="103" spans="1:10">
      <c r="A103" s="61" t="s">
        <v>11</v>
      </c>
      <c r="B103" s="61"/>
      <c r="C103" s="62"/>
      <c r="G103" s="8"/>
      <c r="H103" s="8"/>
      <c r="I103" s="8"/>
      <c r="J103" s="8"/>
    </row>
    <row r="104" spans="1:10" ht="13.2" customHeight="1">
      <c r="A104" s="63"/>
      <c r="B104" s="63"/>
      <c r="C104" s="62"/>
      <c r="G104" s="8"/>
      <c r="H104" s="18"/>
      <c r="I104" s="18"/>
      <c r="J104" s="18"/>
    </row>
    <row r="105" spans="1:10">
      <c r="A105" s="63"/>
      <c r="B105" s="63"/>
      <c r="C105" s="62"/>
      <c r="G105" s="8"/>
      <c r="H105" s="19"/>
      <c r="I105" s="19"/>
      <c r="J105" s="19"/>
    </row>
    <row r="106" spans="1:10">
      <c r="A106" s="64" t="s">
        <v>10</v>
      </c>
      <c r="B106" s="65"/>
      <c r="C106" s="21">
        <f>($P$5-$M$5)/50</f>
        <v>0</v>
      </c>
      <c r="G106" s="8"/>
      <c r="H106" s="19"/>
      <c r="I106" s="19"/>
      <c r="J106" s="19"/>
    </row>
    <row r="107" spans="1:10" ht="31.2">
      <c r="A107" s="22" t="s">
        <v>1</v>
      </c>
      <c r="B107" s="23" t="s">
        <v>12</v>
      </c>
      <c r="C107" s="24" t="s">
        <v>13</v>
      </c>
      <c r="G107" s="8"/>
      <c r="H107" s="20"/>
      <c r="I107" s="20"/>
      <c r="J107" s="20"/>
    </row>
    <row r="108" spans="1:10">
      <c r="A108" s="25">
        <f>L9</f>
        <v>0</v>
      </c>
      <c r="B108" s="26">
        <f>E5</f>
        <v>85</v>
      </c>
      <c r="C108" s="26">
        <f>$E$9*$G$9^(A108)+$I$9</f>
        <v>85</v>
      </c>
      <c r="G108" s="8"/>
      <c r="H108" s="8"/>
      <c r="I108" s="8"/>
      <c r="J108" s="8"/>
    </row>
    <row r="109" spans="1:10">
      <c r="A109" s="25">
        <f t="shared" ref="A109:A140" si="9">IF(A108&lt;$O$9,A108+1,$O$9)</f>
        <v>1</v>
      </c>
      <c r="B109" s="26">
        <f>IF(A108&lt;$O$9,B108*$E$7+$H$7,B108)</f>
        <v>76.099999999999994</v>
      </c>
      <c r="C109" s="26">
        <f>IF(A109&gt;$O$9,C108,$E$9*$G$9^(A109)+$I$9)</f>
        <v>76.100200000000001</v>
      </c>
      <c r="G109" s="8"/>
      <c r="H109" s="8"/>
      <c r="I109" s="8"/>
      <c r="J109" s="8"/>
    </row>
    <row r="110" spans="1:10" ht="13.2" customHeight="1">
      <c r="A110" s="25">
        <f t="shared" si="9"/>
        <v>2</v>
      </c>
      <c r="B110" s="26">
        <f t="shared" ref="B110:B173" si="10">IF(A109&lt;$O$9,B109*$E$7+$H$7,B109)</f>
        <v>68.445999999999998</v>
      </c>
      <c r="C110" s="26">
        <f t="shared" ref="C110:C173" si="11">IF(A110&gt;$O$9,C109,$E$9*$G$9^(A110)+$I$9)</f>
        <v>68.446371999999997</v>
      </c>
      <c r="G110" s="8"/>
      <c r="H110" s="18"/>
      <c r="I110" s="18"/>
      <c r="J110" s="18"/>
    </row>
    <row r="111" spans="1:10">
      <c r="A111" s="25">
        <f t="shared" si="9"/>
        <v>3</v>
      </c>
      <c r="B111" s="26">
        <f t="shared" si="10"/>
        <v>61.86356</v>
      </c>
      <c r="C111" s="26">
        <f t="shared" si="11"/>
        <v>61.864079919999995</v>
      </c>
      <c r="G111" s="8"/>
      <c r="H111" s="19"/>
      <c r="I111" s="19"/>
      <c r="J111" s="19"/>
    </row>
    <row r="112" spans="1:10">
      <c r="A112" s="25">
        <f t="shared" si="9"/>
        <v>4</v>
      </c>
      <c r="B112" s="26">
        <f t="shared" si="10"/>
        <v>56.202661599999999</v>
      </c>
      <c r="C112" s="26">
        <f t="shared" si="11"/>
        <v>56.203308731199989</v>
      </c>
      <c r="G112" s="8"/>
      <c r="H112" s="19"/>
      <c r="I112" s="19"/>
      <c r="J112" s="19"/>
    </row>
    <row r="113" spans="1:10">
      <c r="A113" s="25">
        <f t="shared" si="9"/>
        <v>5</v>
      </c>
      <c r="B113" s="26">
        <f t="shared" si="10"/>
        <v>51.334288975999996</v>
      </c>
      <c r="C113" s="26">
        <f t="shared" si="11"/>
        <v>51.335045508831996</v>
      </c>
      <c r="G113" s="8"/>
      <c r="H113" s="20"/>
      <c r="I113" s="20"/>
      <c r="J113" s="20"/>
    </row>
    <row r="114" spans="1:10">
      <c r="A114" s="25">
        <f t="shared" si="9"/>
        <v>6</v>
      </c>
      <c r="B114" s="26">
        <f t="shared" si="10"/>
        <v>47.147488519359996</v>
      </c>
      <c r="C114" s="26">
        <f t="shared" si="11"/>
        <v>47.148339137595514</v>
      </c>
    </row>
    <row r="115" spans="1:10">
      <c r="A115" s="25">
        <f t="shared" si="9"/>
        <v>7</v>
      </c>
      <c r="B115" s="26">
        <f t="shared" si="10"/>
        <v>43.546840126649599</v>
      </c>
      <c r="C115" s="26">
        <f t="shared" si="11"/>
        <v>43.547771658332138</v>
      </c>
    </row>
    <row r="116" spans="1:10">
      <c r="A116" s="25">
        <f t="shared" si="9"/>
        <v>8</v>
      </c>
      <c r="B116" s="26">
        <f t="shared" si="10"/>
        <v>40.450282508918654</v>
      </c>
      <c r="C116" s="26">
        <f t="shared" si="11"/>
        <v>40.451283626165633</v>
      </c>
    </row>
    <row r="117" spans="1:10">
      <c r="A117" s="25">
        <f t="shared" si="9"/>
        <v>9</v>
      </c>
      <c r="B117" s="26">
        <f t="shared" si="10"/>
        <v>37.787242957670045</v>
      </c>
      <c r="C117" s="26">
        <f t="shared" si="11"/>
        <v>37.78830391850245</v>
      </c>
    </row>
    <row r="118" spans="1:10">
      <c r="A118" s="25">
        <f t="shared" si="9"/>
        <v>10</v>
      </c>
      <c r="B118" s="26">
        <f t="shared" si="10"/>
        <v>35.497028943596241</v>
      </c>
      <c r="C118" s="26">
        <f t="shared" si="11"/>
        <v>35.498141369912105</v>
      </c>
    </row>
    <row r="119" spans="1:10">
      <c r="A119" s="25">
        <f t="shared" si="9"/>
        <v>10</v>
      </c>
      <c r="B119" s="26">
        <f t="shared" si="10"/>
        <v>35.497028943596241</v>
      </c>
      <c r="C119" s="26">
        <f t="shared" si="11"/>
        <v>35.498141369912105</v>
      </c>
    </row>
    <row r="120" spans="1:10">
      <c r="A120" s="25">
        <f t="shared" si="9"/>
        <v>10</v>
      </c>
      <c r="B120" s="26">
        <f t="shared" si="10"/>
        <v>35.497028943596241</v>
      </c>
      <c r="C120" s="26">
        <f t="shared" si="11"/>
        <v>35.498141369912105</v>
      </c>
    </row>
    <row r="121" spans="1:10">
      <c r="A121" s="25">
        <f t="shared" si="9"/>
        <v>10</v>
      </c>
      <c r="B121" s="26">
        <f t="shared" si="10"/>
        <v>35.497028943596241</v>
      </c>
      <c r="C121" s="26">
        <f t="shared" si="11"/>
        <v>35.498141369912105</v>
      </c>
    </row>
    <row r="122" spans="1:10">
      <c r="A122" s="25">
        <f t="shared" si="9"/>
        <v>10</v>
      </c>
      <c r="B122" s="26">
        <f t="shared" si="10"/>
        <v>35.497028943596241</v>
      </c>
      <c r="C122" s="26">
        <f t="shared" si="11"/>
        <v>35.498141369912105</v>
      </c>
    </row>
    <row r="123" spans="1:10">
      <c r="A123" s="25">
        <f t="shared" si="9"/>
        <v>10</v>
      </c>
      <c r="B123" s="26">
        <f t="shared" si="10"/>
        <v>35.497028943596241</v>
      </c>
      <c r="C123" s="26">
        <f t="shared" si="11"/>
        <v>35.498141369912105</v>
      </c>
    </row>
    <row r="124" spans="1:10">
      <c r="A124" s="25">
        <f t="shared" si="9"/>
        <v>10</v>
      </c>
      <c r="B124" s="26">
        <f t="shared" si="10"/>
        <v>35.497028943596241</v>
      </c>
      <c r="C124" s="26">
        <f t="shared" si="11"/>
        <v>35.498141369912105</v>
      </c>
    </row>
    <row r="125" spans="1:10">
      <c r="A125" s="25">
        <f t="shared" si="9"/>
        <v>10</v>
      </c>
      <c r="B125" s="26">
        <f t="shared" si="10"/>
        <v>35.497028943596241</v>
      </c>
      <c r="C125" s="26">
        <f t="shared" si="11"/>
        <v>35.498141369912105</v>
      </c>
    </row>
    <row r="126" spans="1:10">
      <c r="A126" s="25">
        <f t="shared" si="9"/>
        <v>10</v>
      </c>
      <c r="B126" s="26">
        <f t="shared" si="10"/>
        <v>35.497028943596241</v>
      </c>
      <c r="C126" s="26">
        <f t="shared" si="11"/>
        <v>35.498141369912105</v>
      </c>
    </row>
    <row r="127" spans="1:10">
      <c r="A127" s="25">
        <f t="shared" si="9"/>
        <v>10</v>
      </c>
      <c r="B127" s="26">
        <f t="shared" si="10"/>
        <v>35.497028943596241</v>
      </c>
      <c r="C127" s="26">
        <f t="shared" si="11"/>
        <v>35.498141369912105</v>
      </c>
    </row>
    <row r="128" spans="1:10">
      <c r="A128" s="25">
        <f t="shared" si="9"/>
        <v>10</v>
      </c>
      <c r="B128" s="26">
        <f t="shared" si="10"/>
        <v>35.497028943596241</v>
      </c>
      <c r="C128" s="26">
        <f t="shared" si="11"/>
        <v>35.498141369912105</v>
      </c>
    </row>
    <row r="129" spans="1:3">
      <c r="A129" s="25">
        <f t="shared" si="9"/>
        <v>10</v>
      </c>
      <c r="B129" s="26">
        <f t="shared" si="10"/>
        <v>35.497028943596241</v>
      </c>
      <c r="C129" s="26">
        <f t="shared" si="11"/>
        <v>35.498141369912105</v>
      </c>
    </row>
    <row r="130" spans="1:3">
      <c r="A130" s="25">
        <f t="shared" si="9"/>
        <v>10</v>
      </c>
      <c r="B130" s="26">
        <f t="shared" si="10"/>
        <v>35.497028943596241</v>
      </c>
      <c r="C130" s="26">
        <f t="shared" si="11"/>
        <v>35.498141369912105</v>
      </c>
    </row>
    <row r="131" spans="1:3">
      <c r="A131" s="25">
        <f t="shared" si="9"/>
        <v>10</v>
      </c>
      <c r="B131" s="26">
        <f t="shared" si="10"/>
        <v>35.497028943596241</v>
      </c>
      <c r="C131" s="26">
        <f t="shared" si="11"/>
        <v>35.498141369912105</v>
      </c>
    </row>
    <row r="132" spans="1:3">
      <c r="A132" s="25">
        <f t="shared" si="9"/>
        <v>10</v>
      </c>
      <c r="B132" s="26">
        <f t="shared" si="10"/>
        <v>35.497028943596241</v>
      </c>
      <c r="C132" s="26">
        <f t="shared" si="11"/>
        <v>35.498141369912105</v>
      </c>
    </row>
    <row r="133" spans="1:3">
      <c r="A133" s="25">
        <f t="shared" si="9"/>
        <v>10</v>
      </c>
      <c r="B133" s="26">
        <f t="shared" si="10"/>
        <v>35.497028943596241</v>
      </c>
      <c r="C133" s="26">
        <f t="shared" si="11"/>
        <v>35.498141369912105</v>
      </c>
    </row>
    <row r="134" spans="1:3">
      <c r="A134" s="25">
        <f t="shared" si="9"/>
        <v>10</v>
      </c>
      <c r="B134" s="26">
        <f t="shared" si="10"/>
        <v>35.497028943596241</v>
      </c>
      <c r="C134" s="26">
        <f t="shared" si="11"/>
        <v>35.498141369912105</v>
      </c>
    </row>
    <row r="135" spans="1:3">
      <c r="A135" s="25">
        <f t="shared" si="9"/>
        <v>10</v>
      </c>
      <c r="B135" s="26">
        <f t="shared" si="10"/>
        <v>35.497028943596241</v>
      </c>
      <c r="C135" s="26">
        <f t="shared" si="11"/>
        <v>35.498141369912105</v>
      </c>
    </row>
    <row r="136" spans="1:3">
      <c r="A136" s="25">
        <f t="shared" si="9"/>
        <v>10</v>
      </c>
      <c r="B136" s="26">
        <f t="shared" si="10"/>
        <v>35.497028943596241</v>
      </c>
      <c r="C136" s="26">
        <f t="shared" si="11"/>
        <v>35.498141369912105</v>
      </c>
    </row>
    <row r="137" spans="1:3">
      <c r="A137" s="25">
        <f t="shared" si="9"/>
        <v>10</v>
      </c>
      <c r="B137" s="26">
        <f t="shared" si="10"/>
        <v>35.497028943596241</v>
      </c>
      <c r="C137" s="26">
        <f t="shared" si="11"/>
        <v>35.498141369912105</v>
      </c>
    </row>
    <row r="138" spans="1:3">
      <c r="A138" s="25">
        <f t="shared" si="9"/>
        <v>10</v>
      </c>
      <c r="B138" s="26">
        <f t="shared" si="10"/>
        <v>35.497028943596241</v>
      </c>
      <c r="C138" s="26">
        <f t="shared" si="11"/>
        <v>35.498141369912105</v>
      </c>
    </row>
    <row r="139" spans="1:3">
      <c r="A139" s="25">
        <f t="shared" si="9"/>
        <v>10</v>
      </c>
      <c r="B139" s="26">
        <f t="shared" si="10"/>
        <v>35.497028943596241</v>
      </c>
      <c r="C139" s="26">
        <f t="shared" si="11"/>
        <v>35.498141369912105</v>
      </c>
    </row>
    <row r="140" spans="1:3">
      <c r="A140" s="25">
        <f t="shared" si="9"/>
        <v>10</v>
      </c>
      <c r="B140" s="26">
        <f t="shared" si="10"/>
        <v>35.497028943596241</v>
      </c>
      <c r="C140" s="26">
        <f t="shared" si="11"/>
        <v>35.498141369912105</v>
      </c>
    </row>
    <row r="141" spans="1:3">
      <c r="A141" s="25">
        <f t="shared" ref="A141:A172" si="12">IF(A140&lt;$O$9,A140+1,$O$9)</f>
        <v>10</v>
      </c>
      <c r="B141" s="26">
        <f t="shared" si="10"/>
        <v>35.497028943596241</v>
      </c>
      <c r="C141" s="26">
        <f t="shared" si="11"/>
        <v>35.498141369912105</v>
      </c>
    </row>
    <row r="142" spans="1:3">
      <c r="A142" s="25">
        <f t="shared" si="12"/>
        <v>10</v>
      </c>
      <c r="B142" s="26">
        <f t="shared" si="10"/>
        <v>35.497028943596241</v>
      </c>
      <c r="C142" s="26">
        <f t="shared" si="11"/>
        <v>35.498141369912105</v>
      </c>
    </row>
    <row r="143" spans="1:3">
      <c r="A143" s="25">
        <f t="shared" si="12"/>
        <v>10</v>
      </c>
      <c r="B143" s="26">
        <f t="shared" si="10"/>
        <v>35.497028943596241</v>
      </c>
      <c r="C143" s="26">
        <f t="shared" si="11"/>
        <v>35.498141369912105</v>
      </c>
    </row>
    <row r="144" spans="1:3">
      <c r="A144" s="25">
        <f t="shared" si="12"/>
        <v>10</v>
      </c>
      <c r="B144" s="26">
        <f t="shared" si="10"/>
        <v>35.497028943596241</v>
      </c>
      <c r="C144" s="26">
        <f t="shared" si="11"/>
        <v>35.498141369912105</v>
      </c>
    </row>
    <row r="145" spans="1:3">
      <c r="A145" s="25">
        <f t="shared" si="12"/>
        <v>10</v>
      </c>
      <c r="B145" s="26">
        <f t="shared" si="10"/>
        <v>35.497028943596241</v>
      </c>
      <c r="C145" s="26">
        <f t="shared" si="11"/>
        <v>35.498141369912105</v>
      </c>
    </row>
    <row r="146" spans="1:3">
      <c r="A146" s="25">
        <f t="shared" si="12"/>
        <v>10</v>
      </c>
      <c r="B146" s="26">
        <f t="shared" si="10"/>
        <v>35.497028943596241</v>
      </c>
      <c r="C146" s="26">
        <f t="shared" si="11"/>
        <v>35.498141369912105</v>
      </c>
    </row>
    <row r="147" spans="1:3">
      <c r="A147" s="25">
        <f t="shared" si="12"/>
        <v>10</v>
      </c>
      <c r="B147" s="26">
        <f t="shared" si="10"/>
        <v>35.497028943596241</v>
      </c>
      <c r="C147" s="26">
        <f t="shared" si="11"/>
        <v>35.498141369912105</v>
      </c>
    </row>
    <row r="148" spans="1:3">
      <c r="A148" s="25">
        <f t="shared" si="12"/>
        <v>10</v>
      </c>
      <c r="B148" s="26">
        <f t="shared" si="10"/>
        <v>35.497028943596241</v>
      </c>
      <c r="C148" s="26">
        <f t="shared" si="11"/>
        <v>35.498141369912105</v>
      </c>
    </row>
    <row r="149" spans="1:3">
      <c r="A149" s="25">
        <f t="shared" si="12"/>
        <v>10</v>
      </c>
      <c r="B149" s="26">
        <f t="shared" si="10"/>
        <v>35.497028943596241</v>
      </c>
      <c r="C149" s="26">
        <f t="shared" si="11"/>
        <v>35.498141369912105</v>
      </c>
    </row>
    <row r="150" spans="1:3">
      <c r="A150" s="25">
        <f t="shared" si="12"/>
        <v>10</v>
      </c>
      <c r="B150" s="26">
        <f t="shared" si="10"/>
        <v>35.497028943596241</v>
      </c>
      <c r="C150" s="26">
        <f t="shared" si="11"/>
        <v>35.498141369912105</v>
      </c>
    </row>
    <row r="151" spans="1:3">
      <c r="A151" s="25">
        <f t="shared" si="12"/>
        <v>10</v>
      </c>
      <c r="B151" s="26">
        <f t="shared" si="10"/>
        <v>35.497028943596241</v>
      </c>
      <c r="C151" s="26">
        <f t="shared" si="11"/>
        <v>35.498141369912105</v>
      </c>
    </row>
    <row r="152" spans="1:3">
      <c r="A152" s="25">
        <f t="shared" si="12"/>
        <v>10</v>
      </c>
      <c r="B152" s="26">
        <f t="shared" si="10"/>
        <v>35.497028943596241</v>
      </c>
      <c r="C152" s="26">
        <f t="shared" si="11"/>
        <v>35.498141369912105</v>
      </c>
    </row>
    <row r="153" spans="1:3">
      <c r="A153" s="25">
        <f t="shared" si="12"/>
        <v>10</v>
      </c>
      <c r="B153" s="26">
        <f t="shared" si="10"/>
        <v>35.497028943596241</v>
      </c>
      <c r="C153" s="26">
        <f t="shared" si="11"/>
        <v>35.498141369912105</v>
      </c>
    </row>
    <row r="154" spans="1:3">
      <c r="A154" s="25">
        <f t="shared" si="12"/>
        <v>10</v>
      </c>
      <c r="B154" s="26">
        <f t="shared" si="10"/>
        <v>35.497028943596241</v>
      </c>
      <c r="C154" s="26">
        <f t="shared" si="11"/>
        <v>35.498141369912105</v>
      </c>
    </row>
    <row r="155" spans="1:3">
      <c r="A155" s="25">
        <f t="shared" si="12"/>
        <v>10</v>
      </c>
      <c r="B155" s="26">
        <f t="shared" si="10"/>
        <v>35.497028943596241</v>
      </c>
      <c r="C155" s="26">
        <f t="shared" si="11"/>
        <v>35.498141369912105</v>
      </c>
    </row>
    <row r="156" spans="1:3">
      <c r="A156" s="25">
        <f t="shared" si="12"/>
        <v>10</v>
      </c>
      <c r="B156" s="26">
        <f t="shared" si="10"/>
        <v>35.497028943596241</v>
      </c>
      <c r="C156" s="26">
        <f t="shared" si="11"/>
        <v>35.498141369912105</v>
      </c>
    </row>
    <row r="157" spans="1:3">
      <c r="A157" s="25">
        <f t="shared" si="12"/>
        <v>10</v>
      </c>
      <c r="B157" s="26">
        <f t="shared" si="10"/>
        <v>35.497028943596241</v>
      </c>
      <c r="C157" s="26">
        <f t="shared" si="11"/>
        <v>35.498141369912105</v>
      </c>
    </row>
    <row r="158" spans="1:3">
      <c r="A158" s="25">
        <f t="shared" si="12"/>
        <v>10</v>
      </c>
      <c r="B158" s="26">
        <f t="shared" si="10"/>
        <v>35.497028943596241</v>
      </c>
      <c r="C158" s="26">
        <f t="shared" si="11"/>
        <v>35.498141369912105</v>
      </c>
    </row>
    <row r="159" spans="1:3">
      <c r="A159" s="25">
        <f t="shared" si="12"/>
        <v>10</v>
      </c>
      <c r="B159" s="26">
        <f t="shared" si="10"/>
        <v>35.497028943596241</v>
      </c>
      <c r="C159" s="26">
        <f t="shared" si="11"/>
        <v>35.498141369912105</v>
      </c>
    </row>
    <row r="160" spans="1:3">
      <c r="A160" s="25">
        <f t="shared" si="12"/>
        <v>10</v>
      </c>
      <c r="B160" s="26">
        <f t="shared" si="10"/>
        <v>35.497028943596241</v>
      </c>
      <c r="C160" s="26">
        <f t="shared" si="11"/>
        <v>35.498141369912105</v>
      </c>
    </row>
    <row r="161" spans="1:3">
      <c r="A161" s="25">
        <f t="shared" si="12"/>
        <v>10</v>
      </c>
      <c r="B161" s="26">
        <f t="shared" si="10"/>
        <v>35.497028943596241</v>
      </c>
      <c r="C161" s="26">
        <f t="shared" si="11"/>
        <v>35.498141369912105</v>
      </c>
    </row>
    <row r="162" spans="1:3">
      <c r="A162" s="25">
        <f t="shared" si="12"/>
        <v>10</v>
      </c>
      <c r="B162" s="26">
        <f t="shared" si="10"/>
        <v>35.497028943596241</v>
      </c>
      <c r="C162" s="26">
        <f t="shared" si="11"/>
        <v>35.498141369912105</v>
      </c>
    </row>
    <row r="163" spans="1:3">
      <c r="A163" s="25">
        <f t="shared" si="12"/>
        <v>10</v>
      </c>
      <c r="B163" s="26">
        <f t="shared" si="10"/>
        <v>35.497028943596241</v>
      </c>
      <c r="C163" s="26">
        <f t="shared" si="11"/>
        <v>35.498141369912105</v>
      </c>
    </row>
    <row r="164" spans="1:3">
      <c r="A164" s="25">
        <f t="shared" si="12"/>
        <v>10</v>
      </c>
      <c r="B164" s="26">
        <f t="shared" si="10"/>
        <v>35.497028943596241</v>
      </c>
      <c r="C164" s="26">
        <f t="shared" si="11"/>
        <v>35.498141369912105</v>
      </c>
    </row>
    <row r="165" spans="1:3">
      <c r="A165" s="25">
        <f t="shared" si="12"/>
        <v>10</v>
      </c>
      <c r="B165" s="26">
        <f t="shared" si="10"/>
        <v>35.497028943596241</v>
      </c>
      <c r="C165" s="26">
        <f t="shared" si="11"/>
        <v>35.498141369912105</v>
      </c>
    </row>
    <row r="166" spans="1:3">
      <c r="A166" s="25">
        <f t="shared" si="12"/>
        <v>10</v>
      </c>
      <c r="B166" s="26">
        <f t="shared" si="10"/>
        <v>35.497028943596241</v>
      </c>
      <c r="C166" s="26">
        <f t="shared" si="11"/>
        <v>35.498141369912105</v>
      </c>
    </row>
    <row r="167" spans="1:3">
      <c r="A167" s="25">
        <f t="shared" si="12"/>
        <v>10</v>
      </c>
      <c r="B167" s="26">
        <f t="shared" si="10"/>
        <v>35.497028943596241</v>
      </c>
      <c r="C167" s="26">
        <f t="shared" si="11"/>
        <v>35.498141369912105</v>
      </c>
    </row>
    <row r="168" spans="1:3">
      <c r="A168" s="25">
        <f t="shared" si="12"/>
        <v>10</v>
      </c>
      <c r="B168" s="26">
        <f t="shared" si="10"/>
        <v>35.497028943596241</v>
      </c>
      <c r="C168" s="26">
        <f t="shared" si="11"/>
        <v>35.498141369912105</v>
      </c>
    </row>
    <row r="169" spans="1:3">
      <c r="A169" s="25">
        <f t="shared" si="12"/>
        <v>10</v>
      </c>
      <c r="B169" s="26">
        <f t="shared" si="10"/>
        <v>35.497028943596241</v>
      </c>
      <c r="C169" s="26">
        <f t="shared" si="11"/>
        <v>35.498141369912105</v>
      </c>
    </row>
    <row r="170" spans="1:3">
      <c r="A170" s="25">
        <f t="shared" si="12"/>
        <v>10</v>
      </c>
      <c r="B170" s="26">
        <f t="shared" si="10"/>
        <v>35.497028943596241</v>
      </c>
      <c r="C170" s="26">
        <f t="shared" si="11"/>
        <v>35.498141369912105</v>
      </c>
    </row>
    <row r="171" spans="1:3">
      <c r="A171" s="25">
        <f t="shared" si="12"/>
        <v>10</v>
      </c>
      <c r="B171" s="26">
        <f t="shared" si="10"/>
        <v>35.497028943596241</v>
      </c>
      <c r="C171" s="26">
        <f t="shared" si="11"/>
        <v>35.498141369912105</v>
      </c>
    </row>
    <row r="172" spans="1:3">
      <c r="A172" s="25">
        <f t="shared" si="12"/>
        <v>10</v>
      </c>
      <c r="B172" s="26">
        <f t="shared" si="10"/>
        <v>35.497028943596241</v>
      </c>
      <c r="C172" s="26">
        <f t="shared" si="11"/>
        <v>35.498141369912105</v>
      </c>
    </row>
    <row r="173" spans="1:3">
      <c r="A173" s="25">
        <f t="shared" ref="A173:A183" si="13">IF(A172&lt;$O$9,A172+1,$O$9)</f>
        <v>10</v>
      </c>
      <c r="B173" s="26">
        <f t="shared" si="10"/>
        <v>35.497028943596241</v>
      </c>
      <c r="C173" s="26">
        <f t="shared" si="11"/>
        <v>35.498141369912105</v>
      </c>
    </row>
    <row r="174" spans="1:3">
      <c r="A174" s="25">
        <f t="shared" si="13"/>
        <v>10</v>
      </c>
      <c r="B174" s="26">
        <f t="shared" ref="B174:B183" si="14">IF(A173&lt;$O$9,B173*$E$7+$H$7,B173)</f>
        <v>35.497028943596241</v>
      </c>
      <c r="C174" s="26">
        <f t="shared" ref="C174:C183" si="15">IF(A174&gt;$O$9,C173,$E$9*$G$9^(A174)+$I$9)</f>
        <v>35.498141369912105</v>
      </c>
    </row>
    <row r="175" spans="1:3">
      <c r="A175" s="25">
        <f t="shared" si="13"/>
        <v>10</v>
      </c>
      <c r="B175" s="26">
        <f t="shared" si="14"/>
        <v>35.497028943596241</v>
      </c>
      <c r="C175" s="26">
        <f t="shared" si="15"/>
        <v>35.498141369912105</v>
      </c>
    </row>
    <row r="176" spans="1:3">
      <c r="A176" s="25">
        <f t="shared" si="13"/>
        <v>10</v>
      </c>
      <c r="B176" s="26">
        <f t="shared" si="14"/>
        <v>35.497028943596241</v>
      </c>
      <c r="C176" s="26">
        <f t="shared" si="15"/>
        <v>35.498141369912105</v>
      </c>
    </row>
    <row r="177" spans="1:4">
      <c r="A177" s="25">
        <f t="shared" si="13"/>
        <v>10</v>
      </c>
      <c r="B177" s="26">
        <f t="shared" si="14"/>
        <v>35.497028943596241</v>
      </c>
      <c r="C177" s="26">
        <f t="shared" si="15"/>
        <v>35.498141369912105</v>
      </c>
    </row>
    <row r="178" spans="1:4">
      <c r="A178" s="25">
        <f t="shared" si="13"/>
        <v>10</v>
      </c>
      <c r="B178" s="26">
        <f t="shared" si="14"/>
        <v>35.497028943596241</v>
      </c>
      <c r="C178" s="26">
        <f t="shared" si="15"/>
        <v>35.498141369912105</v>
      </c>
    </row>
    <row r="179" spans="1:4">
      <c r="A179" s="25">
        <f t="shared" si="13"/>
        <v>10</v>
      </c>
      <c r="B179" s="26">
        <f t="shared" si="14"/>
        <v>35.497028943596241</v>
      </c>
      <c r="C179" s="26">
        <f t="shared" si="15"/>
        <v>35.498141369912105</v>
      </c>
    </row>
    <row r="180" spans="1:4">
      <c r="A180" s="25">
        <f t="shared" si="13"/>
        <v>10</v>
      </c>
      <c r="B180" s="26">
        <f t="shared" si="14"/>
        <v>35.497028943596241</v>
      </c>
      <c r="C180" s="26">
        <f t="shared" si="15"/>
        <v>35.498141369912105</v>
      </c>
    </row>
    <row r="181" spans="1:4">
      <c r="A181" s="25">
        <f t="shared" si="13"/>
        <v>10</v>
      </c>
      <c r="B181" s="26">
        <f t="shared" si="14"/>
        <v>35.497028943596241</v>
      </c>
      <c r="C181" s="26">
        <f t="shared" si="15"/>
        <v>35.498141369912105</v>
      </c>
    </row>
    <row r="182" spans="1:4">
      <c r="A182" s="25">
        <f t="shared" si="13"/>
        <v>10</v>
      </c>
      <c r="B182" s="26">
        <f t="shared" si="14"/>
        <v>35.497028943596241</v>
      </c>
      <c r="C182" s="26">
        <f t="shared" si="15"/>
        <v>35.498141369912105</v>
      </c>
    </row>
    <row r="183" spans="1:4">
      <c r="A183" s="25">
        <f t="shared" si="13"/>
        <v>10</v>
      </c>
      <c r="B183" s="26">
        <f t="shared" si="14"/>
        <v>35.497028943596241</v>
      </c>
      <c r="C183" s="26">
        <f t="shared" si="15"/>
        <v>35.498141369912105</v>
      </c>
    </row>
    <row r="184" spans="1:4">
      <c r="A184" s="8"/>
      <c r="B184" s="27"/>
      <c r="C184" s="27"/>
      <c r="D184" s="8"/>
    </row>
    <row r="185" spans="1:4">
      <c r="A185" s="8"/>
      <c r="B185" s="27"/>
      <c r="C185" s="27"/>
      <c r="D185" s="8"/>
    </row>
    <row r="186" spans="1:4">
      <c r="A186" s="8"/>
      <c r="B186" s="27"/>
      <c r="C186" s="27"/>
      <c r="D186" s="8"/>
    </row>
    <row r="187" spans="1:4">
      <c r="A187" s="8"/>
      <c r="B187" s="27"/>
      <c r="C187" s="27"/>
      <c r="D187" s="8"/>
    </row>
    <row r="188" spans="1:4">
      <c r="A188" s="8"/>
      <c r="B188" s="27"/>
      <c r="C188" s="27"/>
      <c r="D188" s="8"/>
    </row>
    <row r="189" spans="1:4">
      <c r="A189" s="8"/>
      <c r="B189" s="27"/>
      <c r="C189" s="27"/>
      <c r="D189" s="8"/>
    </row>
    <row r="190" spans="1:4">
      <c r="A190" s="8"/>
      <c r="B190" s="27"/>
      <c r="C190" s="27"/>
      <c r="D190" s="8"/>
    </row>
    <row r="191" spans="1:4">
      <c r="A191" s="8"/>
      <c r="B191" s="27"/>
      <c r="C191" s="27"/>
      <c r="D191" s="8"/>
    </row>
    <row r="192" spans="1:4">
      <c r="A192" s="8"/>
      <c r="B192" s="27"/>
      <c r="C192" s="27"/>
      <c r="D192" s="8"/>
    </row>
    <row r="193" spans="1:4">
      <c r="A193" s="8"/>
      <c r="B193" s="27"/>
      <c r="C193" s="27"/>
      <c r="D193" s="8"/>
    </row>
    <row r="194" spans="1:4">
      <c r="A194" s="8"/>
      <c r="B194" s="27"/>
      <c r="C194" s="27"/>
      <c r="D194" s="8"/>
    </row>
    <row r="195" spans="1:4">
      <c r="A195" s="8"/>
      <c r="B195" s="27"/>
      <c r="C195" s="27"/>
      <c r="D195" s="8"/>
    </row>
    <row r="196" spans="1:4">
      <c r="A196" s="8"/>
      <c r="B196" s="27"/>
      <c r="C196" s="27"/>
      <c r="D196" s="8"/>
    </row>
    <row r="197" spans="1:4">
      <c r="A197" s="8"/>
      <c r="B197" s="27"/>
      <c r="C197" s="27"/>
      <c r="D197" s="8"/>
    </row>
    <row r="198" spans="1:4">
      <c r="A198" s="8"/>
      <c r="B198" s="27"/>
      <c r="C198" s="27"/>
      <c r="D198" s="8"/>
    </row>
    <row r="199" spans="1:4">
      <c r="A199" s="8"/>
      <c r="B199" s="27"/>
      <c r="C199" s="27"/>
      <c r="D199" s="8"/>
    </row>
    <row r="200" spans="1:4">
      <c r="A200" s="8"/>
      <c r="B200" s="27"/>
      <c r="C200" s="27"/>
      <c r="D200" s="8"/>
    </row>
    <row r="201" spans="1:4">
      <c r="A201" s="8"/>
      <c r="B201" s="27"/>
      <c r="C201" s="27"/>
      <c r="D201" s="8"/>
    </row>
    <row r="202" spans="1:4">
      <c r="A202" s="8"/>
      <c r="B202" s="27"/>
      <c r="C202" s="27"/>
      <c r="D202" s="8"/>
    </row>
    <row r="203" spans="1:4">
      <c r="A203" s="8"/>
      <c r="B203" s="27"/>
      <c r="C203" s="27"/>
      <c r="D203" s="8"/>
    </row>
    <row r="204" spans="1:4">
      <c r="A204" s="8"/>
      <c r="B204" s="27"/>
      <c r="C204" s="27"/>
      <c r="D204" s="8"/>
    </row>
    <row r="205" spans="1:4">
      <c r="A205" s="8"/>
      <c r="B205" s="27"/>
      <c r="C205" s="27"/>
      <c r="D205" s="8"/>
    </row>
    <row r="206" spans="1:4">
      <c r="A206" s="8"/>
      <c r="B206" s="27"/>
      <c r="C206" s="27"/>
      <c r="D206" s="8"/>
    </row>
    <row r="207" spans="1:4">
      <c r="A207" s="8"/>
      <c r="B207" s="27"/>
      <c r="C207" s="27"/>
      <c r="D207" s="8"/>
    </row>
    <row r="208" spans="1:4">
      <c r="A208" s="8"/>
      <c r="B208" s="27"/>
      <c r="C208" s="27"/>
      <c r="D208" s="8"/>
    </row>
    <row r="209" spans="1:4">
      <c r="A209" s="8"/>
      <c r="B209" s="27"/>
      <c r="C209" s="27"/>
      <c r="D209" s="8"/>
    </row>
    <row r="210" spans="1:4">
      <c r="A210" s="8"/>
      <c r="B210" s="27"/>
      <c r="C210" s="27"/>
      <c r="D210" s="8"/>
    </row>
    <row r="211" spans="1:4">
      <c r="A211" s="8"/>
      <c r="B211" s="27"/>
      <c r="C211" s="27"/>
      <c r="D211" s="8"/>
    </row>
    <row r="212" spans="1:4">
      <c r="A212" s="8"/>
      <c r="B212" s="27"/>
      <c r="C212" s="27"/>
      <c r="D212" s="8"/>
    </row>
    <row r="213" spans="1:4">
      <c r="A213" s="8"/>
      <c r="B213" s="27"/>
      <c r="C213" s="27"/>
      <c r="D213" s="8"/>
    </row>
    <row r="214" spans="1:4">
      <c r="A214" s="8"/>
      <c r="B214" s="27"/>
      <c r="C214" s="27"/>
      <c r="D214" s="8"/>
    </row>
    <row r="215" spans="1:4">
      <c r="A215" s="8"/>
      <c r="B215" s="27"/>
      <c r="C215" s="27"/>
      <c r="D215" s="8"/>
    </row>
    <row r="216" spans="1:4">
      <c r="A216" s="8"/>
      <c r="B216" s="27"/>
      <c r="C216" s="27"/>
      <c r="D216" s="8"/>
    </row>
    <row r="217" spans="1:4">
      <c r="A217" s="8"/>
      <c r="B217" s="27"/>
      <c r="C217" s="27"/>
      <c r="D217" s="8"/>
    </row>
    <row r="218" spans="1:4">
      <c r="A218" s="8"/>
      <c r="B218" s="27"/>
      <c r="C218" s="27"/>
      <c r="D218" s="8"/>
    </row>
    <row r="219" spans="1:4">
      <c r="A219" s="8"/>
      <c r="B219" s="27"/>
      <c r="C219" s="27"/>
      <c r="D219" s="8"/>
    </row>
    <row r="220" spans="1:4">
      <c r="A220" s="8"/>
      <c r="B220" s="27"/>
      <c r="C220" s="27"/>
      <c r="D220" s="8"/>
    </row>
    <row r="221" spans="1:4">
      <c r="A221" s="8"/>
      <c r="B221" s="27"/>
      <c r="C221" s="27"/>
      <c r="D221" s="8"/>
    </row>
    <row r="222" spans="1:4">
      <c r="A222" s="8"/>
      <c r="B222" s="27"/>
      <c r="C222" s="27"/>
      <c r="D222" s="8"/>
    </row>
    <row r="223" spans="1:4">
      <c r="A223" s="8"/>
      <c r="B223" s="27"/>
      <c r="C223" s="27"/>
      <c r="D223" s="8"/>
    </row>
    <row r="224" spans="1:4">
      <c r="A224" s="8"/>
      <c r="B224" s="27"/>
      <c r="C224" s="27"/>
      <c r="D224" s="8"/>
    </row>
    <row r="225" spans="1:4">
      <c r="A225" s="8"/>
      <c r="B225" s="27"/>
      <c r="C225" s="27"/>
      <c r="D225" s="8"/>
    </row>
    <row r="226" spans="1:4">
      <c r="A226" s="8"/>
      <c r="B226" s="27"/>
      <c r="C226" s="27"/>
      <c r="D226" s="8"/>
    </row>
    <row r="227" spans="1:4">
      <c r="A227" s="8"/>
      <c r="B227" s="27"/>
      <c r="C227" s="27"/>
      <c r="D227" s="8"/>
    </row>
    <row r="228" spans="1:4">
      <c r="A228" s="8"/>
      <c r="B228" s="27"/>
      <c r="C228" s="27"/>
      <c r="D228" s="8"/>
    </row>
    <row r="229" spans="1:4">
      <c r="A229" s="8"/>
      <c r="B229" s="27"/>
      <c r="C229" s="27"/>
      <c r="D229" s="8"/>
    </row>
    <row r="230" spans="1:4">
      <c r="A230" s="8"/>
      <c r="B230" s="27"/>
      <c r="C230" s="27"/>
      <c r="D230" s="8"/>
    </row>
    <row r="231" spans="1:4">
      <c r="A231" s="8"/>
      <c r="B231" s="27"/>
      <c r="C231" s="27"/>
      <c r="D231" s="8"/>
    </row>
    <row r="232" spans="1:4">
      <c r="A232" s="8"/>
      <c r="B232" s="27"/>
      <c r="C232" s="27"/>
      <c r="D232" s="8"/>
    </row>
    <row r="233" spans="1:4">
      <c r="A233" s="8"/>
      <c r="B233" s="27"/>
      <c r="C233" s="27"/>
      <c r="D233" s="8"/>
    </row>
    <row r="234" spans="1:4">
      <c r="A234" s="8"/>
      <c r="B234" s="27"/>
      <c r="C234" s="27"/>
      <c r="D234" s="8"/>
    </row>
    <row r="235" spans="1:4">
      <c r="A235" s="8"/>
      <c r="B235" s="27"/>
      <c r="C235" s="27"/>
      <c r="D235" s="8"/>
    </row>
    <row r="236" spans="1:4">
      <c r="A236" s="8"/>
      <c r="B236" s="27"/>
      <c r="C236" s="27"/>
      <c r="D236" s="8"/>
    </row>
    <row r="237" spans="1:4">
      <c r="A237" s="8"/>
      <c r="B237" s="27"/>
      <c r="C237" s="27"/>
      <c r="D237" s="8"/>
    </row>
    <row r="238" spans="1:4">
      <c r="A238" s="8"/>
      <c r="B238" s="27"/>
      <c r="C238" s="27"/>
      <c r="D238" s="8"/>
    </row>
    <row r="239" spans="1:4">
      <c r="A239" s="8"/>
      <c r="B239" s="27"/>
      <c r="C239" s="27"/>
      <c r="D239" s="8"/>
    </row>
    <row r="240" spans="1:4">
      <c r="A240" s="8"/>
      <c r="B240" s="27"/>
      <c r="C240" s="27"/>
      <c r="D240" s="8"/>
    </row>
    <row r="241" spans="1:4">
      <c r="A241" s="8"/>
      <c r="B241" s="27"/>
      <c r="C241" s="27"/>
      <c r="D241" s="8"/>
    </row>
    <row r="242" spans="1:4">
      <c r="A242" s="8"/>
      <c r="B242" s="27"/>
      <c r="C242" s="27"/>
      <c r="D242" s="8"/>
    </row>
    <row r="243" spans="1:4">
      <c r="A243" s="8"/>
      <c r="B243" s="27"/>
      <c r="C243" s="27"/>
      <c r="D243" s="8"/>
    </row>
    <row r="244" spans="1:4">
      <c r="A244" s="8"/>
      <c r="B244" s="27"/>
      <c r="C244" s="27"/>
      <c r="D244" s="8"/>
    </row>
    <row r="245" spans="1:4">
      <c r="A245" s="8"/>
      <c r="B245" s="27"/>
      <c r="C245" s="27"/>
      <c r="D245" s="8"/>
    </row>
    <row r="246" spans="1:4">
      <c r="A246" s="8"/>
      <c r="B246" s="27"/>
      <c r="C246" s="27"/>
      <c r="D246" s="8"/>
    </row>
    <row r="247" spans="1:4">
      <c r="A247" s="8"/>
      <c r="B247" s="27"/>
      <c r="C247" s="27"/>
      <c r="D247" s="8"/>
    </row>
    <row r="248" spans="1:4">
      <c r="A248" s="8"/>
      <c r="B248" s="27"/>
      <c r="C248" s="27"/>
      <c r="D248" s="8"/>
    </row>
    <row r="249" spans="1:4">
      <c r="A249" s="8"/>
      <c r="B249" s="27"/>
      <c r="C249" s="27"/>
      <c r="D249" s="8"/>
    </row>
    <row r="250" spans="1:4">
      <c r="A250" s="8"/>
      <c r="B250" s="27"/>
      <c r="C250" s="27"/>
      <c r="D250" s="8"/>
    </row>
    <row r="251" spans="1:4">
      <c r="A251" s="8"/>
      <c r="B251" s="27"/>
      <c r="C251" s="27"/>
      <c r="D251" s="8"/>
    </row>
    <row r="252" spans="1:4">
      <c r="A252" s="8"/>
      <c r="B252" s="27"/>
      <c r="C252" s="27"/>
      <c r="D252" s="8"/>
    </row>
    <row r="253" spans="1:4">
      <c r="A253" s="8"/>
      <c r="B253" s="27"/>
      <c r="C253" s="27"/>
      <c r="D253" s="8"/>
    </row>
    <row r="254" spans="1:4">
      <c r="A254" s="8"/>
      <c r="B254" s="27"/>
      <c r="C254" s="27"/>
      <c r="D254" s="8"/>
    </row>
    <row r="255" spans="1:4">
      <c r="A255" s="8"/>
      <c r="B255" s="27"/>
      <c r="C255" s="27"/>
      <c r="D255" s="8"/>
    </row>
    <row r="256" spans="1:4">
      <c r="A256" s="8"/>
      <c r="B256" s="27"/>
      <c r="C256" s="27"/>
      <c r="D256" s="8"/>
    </row>
    <row r="257" spans="1:4">
      <c r="A257" s="8"/>
      <c r="B257" s="27"/>
      <c r="C257" s="27"/>
      <c r="D257" s="8"/>
    </row>
    <row r="258" spans="1:4">
      <c r="A258" s="8"/>
      <c r="B258" s="27"/>
      <c r="C258" s="27"/>
      <c r="D258" s="8"/>
    </row>
    <row r="259" spans="1:4">
      <c r="A259" s="8"/>
      <c r="B259" s="27"/>
      <c r="C259" s="27"/>
      <c r="D259" s="8"/>
    </row>
    <row r="260" spans="1:4">
      <c r="A260" s="8"/>
      <c r="B260" s="27"/>
      <c r="C260" s="27"/>
      <c r="D260" s="8"/>
    </row>
    <row r="261" spans="1:4">
      <c r="A261" s="8"/>
      <c r="B261" s="27"/>
      <c r="C261" s="27"/>
      <c r="D261" s="8"/>
    </row>
    <row r="262" spans="1:4">
      <c r="A262" s="8"/>
      <c r="B262" s="27"/>
      <c r="C262" s="27"/>
      <c r="D262" s="8"/>
    </row>
    <row r="263" spans="1:4">
      <c r="A263" s="8"/>
      <c r="B263" s="27"/>
      <c r="C263" s="27"/>
      <c r="D263" s="8"/>
    </row>
    <row r="264" spans="1:4">
      <c r="A264" s="8"/>
      <c r="B264" s="27"/>
      <c r="C264" s="27"/>
      <c r="D264" s="8"/>
    </row>
    <row r="265" spans="1:4">
      <c r="A265" s="8"/>
      <c r="B265" s="27"/>
      <c r="C265" s="27"/>
      <c r="D265" s="8"/>
    </row>
    <row r="266" spans="1:4">
      <c r="A266" s="8"/>
      <c r="B266" s="27"/>
      <c r="C266" s="27"/>
      <c r="D266" s="8"/>
    </row>
    <row r="267" spans="1:4">
      <c r="A267" s="8"/>
      <c r="B267" s="27"/>
      <c r="C267" s="27"/>
      <c r="D267" s="8"/>
    </row>
    <row r="268" spans="1:4">
      <c r="A268" s="8"/>
      <c r="B268" s="27"/>
      <c r="C268" s="27"/>
      <c r="D268" s="8"/>
    </row>
    <row r="269" spans="1:4">
      <c r="A269" s="8"/>
      <c r="B269" s="27"/>
      <c r="C269" s="27"/>
      <c r="D269" s="8"/>
    </row>
    <row r="270" spans="1:4">
      <c r="A270" s="8"/>
      <c r="B270" s="27"/>
      <c r="C270" s="27"/>
      <c r="D270" s="8"/>
    </row>
    <row r="271" spans="1:4">
      <c r="A271" s="8"/>
      <c r="B271" s="27"/>
      <c r="C271" s="27"/>
      <c r="D271" s="8"/>
    </row>
    <row r="272" spans="1:4">
      <c r="A272" s="8"/>
      <c r="B272" s="27"/>
      <c r="C272" s="27"/>
      <c r="D272" s="8"/>
    </row>
  </sheetData>
  <mergeCells count="8">
    <mergeCell ref="A103:C105"/>
    <mergeCell ref="A106:B106"/>
    <mergeCell ref="B2:B3"/>
    <mergeCell ref="B5:D5"/>
    <mergeCell ref="M16:N16"/>
    <mergeCell ref="H7:I7"/>
    <mergeCell ref="A9:C9"/>
    <mergeCell ref="A7:C7"/>
  </mergeCells>
  <phoneticPr fontId="2" type="noConversion"/>
  <pageMargins left="0.75" right="0.75" top="1" bottom="1" header="0.5" footer="0.5"/>
  <pageSetup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72"/>
  <sheetViews>
    <sheetView showGridLines="0" zoomScaleNormal="100" workbookViewId="0">
      <selection activeCell="B2" sqref="B2:B3"/>
    </sheetView>
  </sheetViews>
  <sheetFormatPr defaultRowHeight="13.2"/>
  <cols>
    <col min="1" max="1" width="6.33203125" customWidth="1"/>
    <col min="6" max="6" width="2.33203125" customWidth="1"/>
    <col min="8" max="8" width="6.5546875" customWidth="1"/>
    <col min="10" max="10" width="12.77734375" customWidth="1"/>
    <col min="11" max="11" width="13.77734375" customWidth="1"/>
    <col min="12" max="12" width="7.33203125" customWidth="1"/>
    <col min="14" max="14" width="12.77734375" customWidth="1"/>
  </cols>
  <sheetData>
    <row r="1" spans="1:15" ht="12" customHeight="1">
      <c r="J1" s="34"/>
      <c r="K1" s="38"/>
      <c r="L1" s="38"/>
      <c r="M1" s="38"/>
      <c r="N1" s="38"/>
    </row>
    <row r="2" spans="1:15" ht="18.600000000000001" customHeight="1">
      <c r="B2" s="66"/>
      <c r="J2" s="38"/>
      <c r="K2" s="38"/>
      <c r="L2" s="38"/>
      <c r="M2" s="38"/>
      <c r="N2" s="38"/>
    </row>
    <row r="3" spans="1:15" ht="19.8" customHeight="1">
      <c r="B3" s="66"/>
      <c r="J3" s="37"/>
      <c r="K3" s="37"/>
      <c r="L3" s="37"/>
      <c r="M3" s="37"/>
      <c r="N3" s="37"/>
    </row>
    <row r="4" spans="1:15" ht="19.8" customHeight="1">
      <c r="B4" s="33"/>
      <c r="J4" s="37"/>
      <c r="K4" s="37"/>
      <c r="L4" s="37"/>
      <c r="M4" s="37"/>
      <c r="N4" s="37"/>
    </row>
    <row r="5" spans="1:15">
      <c r="B5" s="67" t="s">
        <v>0</v>
      </c>
      <c r="C5" s="67"/>
      <c r="D5" s="67"/>
      <c r="E5" s="1">
        <v>222</v>
      </c>
      <c r="F5" s="4"/>
      <c r="G5" s="8"/>
      <c r="H5" s="8"/>
      <c r="I5" s="8"/>
      <c r="J5" s="13"/>
      <c r="K5" s="13"/>
      <c r="L5" s="13"/>
      <c r="M5" s="14"/>
      <c r="N5" s="14"/>
    </row>
    <row r="6" spans="1:15" s="4" customFormat="1" ht="6" customHeight="1">
      <c r="B6" s="42"/>
      <c r="C6" s="42"/>
      <c r="D6" s="42"/>
      <c r="J6" s="44"/>
      <c r="K6" s="44"/>
      <c r="L6" s="44"/>
      <c r="M6" s="45"/>
      <c r="N6" s="45"/>
    </row>
    <row r="7" spans="1:15" ht="21">
      <c r="A7" s="70" t="s">
        <v>2</v>
      </c>
      <c r="B7" s="70"/>
      <c r="C7" s="70"/>
      <c r="D7" s="39" t="s">
        <v>16</v>
      </c>
      <c r="E7" s="1">
        <v>0.85</v>
      </c>
      <c r="F7" s="31" t="s">
        <v>15</v>
      </c>
      <c r="G7" s="40" t="s">
        <v>18</v>
      </c>
      <c r="H7" s="69">
        <v>150.30000000000001</v>
      </c>
      <c r="I7" s="69"/>
      <c r="J7" s="13"/>
    </row>
    <row r="8" spans="1:15" s="4" customFormat="1" ht="7.8" customHeight="1">
      <c r="B8" s="52"/>
      <c r="D8" s="46"/>
      <c r="F8" s="51"/>
      <c r="G8" s="47"/>
      <c r="H8" s="48"/>
      <c r="I8" s="48"/>
      <c r="J8" s="44"/>
      <c r="K8" s="49"/>
      <c r="L8" s="50"/>
      <c r="N8" s="49"/>
      <c r="O8" s="50"/>
    </row>
    <row r="9" spans="1:15" ht="21">
      <c r="A9" s="70" t="s">
        <v>3</v>
      </c>
      <c r="B9" s="70"/>
      <c r="C9" s="70"/>
      <c r="D9" s="39" t="s">
        <v>17</v>
      </c>
      <c r="E9" s="1">
        <v>-780</v>
      </c>
      <c r="F9" s="31" t="s">
        <v>15</v>
      </c>
      <c r="G9" s="30">
        <v>0.85</v>
      </c>
      <c r="H9" s="41" t="s">
        <v>19</v>
      </c>
      <c r="I9" s="1">
        <v>1002</v>
      </c>
      <c r="K9" s="15" t="s">
        <v>8</v>
      </c>
      <c r="L9" s="16">
        <v>0</v>
      </c>
      <c r="N9" s="15" t="s">
        <v>9</v>
      </c>
      <c r="O9" s="16">
        <v>28</v>
      </c>
    </row>
    <row r="10" spans="1:15" ht="5.4" customHeight="1">
      <c r="M10" s="6"/>
      <c r="N10" s="6"/>
    </row>
    <row r="11" spans="1:15" ht="8.25" customHeight="1">
      <c r="B11" s="9"/>
      <c r="C11" s="29"/>
      <c r="D11" s="8"/>
      <c r="E11" s="8"/>
      <c r="F11" s="8"/>
      <c r="M11" s="36"/>
      <c r="N11" s="36"/>
    </row>
    <row r="12" spans="1:15" ht="41.25" customHeight="1">
      <c r="B12" s="32" t="s">
        <v>4</v>
      </c>
      <c r="C12" s="32" t="s">
        <v>7</v>
      </c>
      <c r="D12" s="32" t="s">
        <v>5</v>
      </c>
      <c r="E12" s="32" t="s">
        <v>6</v>
      </c>
      <c r="F12" s="29"/>
      <c r="M12" s="35"/>
      <c r="N12" s="35"/>
    </row>
    <row r="13" spans="1:15" ht="12.75" customHeight="1">
      <c r="B13" s="17">
        <f>L9</f>
        <v>0</v>
      </c>
      <c r="C13" s="1">
        <v>221.64</v>
      </c>
      <c r="D13" s="11">
        <f>IF(B13="","",$E$5)</f>
        <v>222</v>
      </c>
      <c r="E13" s="12">
        <f>IF(B13="","",$E$9*$G$9^B13+$I$9)</f>
        <v>222</v>
      </c>
      <c r="F13" s="4"/>
      <c r="M13" s="1"/>
      <c r="N13" s="1"/>
    </row>
    <row r="14" spans="1:15">
      <c r="B14" s="17">
        <f t="shared" ref="B14:B45" si="0">IF(B13&lt;$O$9,B13+1,"")</f>
        <v>1</v>
      </c>
      <c r="C14" s="1">
        <v>338.98</v>
      </c>
      <c r="D14" s="11">
        <f>IF(B14="","",$E$7*D13+$H$7)</f>
        <v>339</v>
      </c>
      <c r="E14" s="12">
        <f t="shared" ref="E14:E77" si="1">IF(B14="","",$E$9*$G$9^B14+$I$9)</f>
        <v>339</v>
      </c>
      <c r="F14" s="4"/>
    </row>
    <row r="15" spans="1:15">
      <c r="B15" s="17">
        <f t="shared" si="0"/>
        <v>2</v>
      </c>
      <c r="C15" s="1">
        <v>420.47</v>
      </c>
      <c r="D15" s="11">
        <f t="shared" ref="D15:D78" si="2">IF(B15="","",$E$7*D14+$H$7)</f>
        <v>438.45</v>
      </c>
      <c r="E15" s="12">
        <f t="shared" si="1"/>
        <v>438.45000000000005</v>
      </c>
      <c r="F15" s="4"/>
    </row>
    <row r="16" spans="1:15" ht="15.6">
      <c r="B16" s="17">
        <f t="shared" si="0"/>
        <v>3</v>
      </c>
      <c r="C16" s="1">
        <v>501.96</v>
      </c>
      <c r="D16" s="11">
        <f t="shared" si="2"/>
        <v>522.98250000000007</v>
      </c>
      <c r="E16" s="12">
        <f t="shared" si="1"/>
        <v>522.98250000000007</v>
      </c>
      <c r="F16" s="4"/>
      <c r="M16" s="68"/>
      <c r="N16" s="68"/>
    </row>
    <row r="17" spans="2:14">
      <c r="B17" s="17">
        <f t="shared" si="0"/>
        <v>4</v>
      </c>
      <c r="C17" s="1">
        <v>573.66</v>
      </c>
      <c r="D17" s="11">
        <f t="shared" si="2"/>
        <v>594.83512500000006</v>
      </c>
      <c r="E17" s="12">
        <f t="shared" si="1"/>
        <v>594.83512500000006</v>
      </c>
      <c r="F17" s="4"/>
      <c r="M17" s="3"/>
    </row>
    <row r="18" spans="2:14">
      <c r="B18" s="17">
        <f t="shared" si="0"/>
        <v>5</v>
      </c>
      <c r="C18" s="1">
        <v>625.80999999999995</v>
      </c>
      <c r="D18" s="11">
        <f t="shared" si="2"/>
        <v>655.90985625000008</v>
      </c>
      <c r="E18" s="12">
        <f t="shared" si="1"/>
        <v>655.90985625000008</v>
      </c>
      <c r="F18" s="4"/>
    </row>
    <row r="19" spans="2:14">
      <c r="B19" s="17">
        <f t="shared" si="0"/>
        <v>6</v>
      </c>
      <c r="C19" s="1">
        <v>681.22</v>
      </c>
      <c r="D19" s="11">
        <f t="shared" si="2"/>
        <v>707.82337781249998</v>
      </c>
      <c r="E19" s="12">
        <f t="shared" si="1"/>
        <v>707.8233778125001</v>
      </c>
      <c r="F19" s="4"/>
    </row>
    <row r="20" spans="2:14">
      <c r="B20" s="17">
        <f t="shared" si="0"/>
        <v>7</v>
      </c>
      <c r="C20" s="1">
        <v>720.34</v>
      </c>
      <c r="D20" s="11">
        <f t="shared" si="2"/>
        <v>751.94987114062496</v>
      </c>
      <c r="E20" s="12">
        <f t="shared" si="1"/>
        <v>751.94987114062508</v>
      </c>
      <c r="F20" s="4"/>
    </row>
    <row r="21" spans="2:14">
      <c r="B21" s="17">
        <f t="shared" si="0"/>
        <v>8</v>
      </c>
      <c r="C21" s="1">
        <v>749.67</v>
      </c>
      <c r="D21" s="11">
        <f t="shared" si="2"/>
        <v>789.45739046953122</v>
      </c>
      <c r="E21" s="12">
        <f t="shared" si="1"/>
        <v>789.45739046953133</v>
      </c>
      <c r="F21" s="4"/>
    </row>
    <row r="22" spans="2:14">
      <c r="B22" s="17">
        <f t="shared" si="0"/>
        <v>9</v>
      </c>
      <c r="C22" s="1">
        <v>782.64</v>
      </c>
      <c r="D22" s="11">
        <f t="shared" si="2"/>
        <v>821.3387818991016</v>
      </c>
      <c r="E22" s="12">
        <f t="shared" si="1"/>
        <v>821.3387818991016</v>
      </c>
      <c r="F22" s="4"/>
    </row>
    <row r="23" spans="2:14">
      <c r="B23" s="17">
        <f t="shared" si="0"/>
        <v>10</v>
      </c>
      <c r="C23" s="1"/>
      <c r="D23" s="11">
        <f t="shared" si="2"/>
        <v>848.43796461423631</v>
      </c>
      <c r="E23" s="12">
        <f t="shared" si="1"/>
        <v>848.43796461423642</v>
      </c>
      <c r="F23" s="4"/>
    </row>
    <row r="24" spans="2:14">
      <c r="B24" s="17">
        <f t="shared" si="0"/>
        <v>11</v>
      </c>
      <c r="C24" s="1"/>
      <c r="D24" s="11">
        <f t="shared" si="2"/>
        <v>871.47226992210085</v>
      </c>
      <c r="E24" s="12">
        <f t="shared" si="1"/>
        <v>871.47226992210096</v>
      </c>
      <c r="F24" s="4"/>
    </row>
    <row r="25" spans="2:14">
      <c r="B25" s="17">
        <f t="shared" si="0"/>
        <v>12</v>
      </c>
      <c r="C25" s="1"/>
      <c r="D25" s="11">
        <f t="shared" si="2"/>
        <v>891.05142943378564</v>
      </c>
      <c r="E25" s="12">
        <f t="shared" si="1"/>
        <v>891.05142943378587</v>
      </c>
      <c r="F25" s="4"/>
    </row>
    <row r="26" spans="2:14">
      <c r="B26" s="17">
        <f t="shared" si="0"/>
        <v>13</v>
      </c>
      <c r="C26" s="1"/>
      <c r="D26" s="11">
        <f t="shared" si="2"/>
        <v>907.69371501871774</v>
      </c>
      <c r="E26" s="12">
        <f t="shared" si="1"/>
        <v>907.69371501871797</v>
      </c>
      <c r="F26" s="4"/>
    </row>
    <row r="27" spans="2:14">
      <c r="B27" s="17">
        <f t="shared" si="0"/>
        <v>14</v>
      </c>
      <c r="C27" s="1"/>
      <c r="D27" s="11">
        <f t="shared" si="2"/>
        <v>921.83965776591003</v>
      </c>
      <c r="E27" s="12">
        <f t="shared" si="1"/>
        <v>921.83965776591026</v>
      </c>
      <c r="F27" s="4"/>
    </row>
    <row r="28" spans="2:14">
      <c r="B28" s="17">
        <f t="shared" si="0"/>
        <v>15</v>
      </c>
      <c r="C28" s="1"/>
      <c r="D28" s="11">
        <f t="shared" si="2"/>
        <v>933.86370910102346</v>
      </c>
      <c r="E28" s="12">
        <f t="shared" si="1"/>
        <v>933.86370910102369</v>
      </c>
      <c r="F28" s="4"/>
    </row>
    <row r="29" spans="2:14">
      <c r="B29" s="17">
        <f t="shared" si="0"/>
        <v>16</v>
      </c>
      <c r="C29" s="28"/>
      <c r="D29" s="11">
        <f t="shared" si="2"/>
        <v>944.08415273587002</v>
      </c>
      <c r="E29" s="12">
        <f t="shared" si="1"/>
        <v>944.08415273587013</v>
      </c>
      <c r="F29" s="4"/>
    </row>
    <row r="30" spans="2:14">
      <c r="B30" s="17">
        <f t="shared" si="0"/>
        <v>17</v>
      </c>
      <c r="C30" s="28"/>
      <c r="D30" s="11">
        <f t="shared" si="2"/>
        <v>952.77152982548955</v>
      </c>
      <c r="E30" s="12">
        <f t="shared" si="1"/>
        <v>952.77152982548967</v>
      </c>
      <c r="F30" s="4"/>
    </row>
    <row r="31" spans="2:14">
      <c r="B31" s="17">
        <f t="shared" si="0"/>
        <v>18</v>
      </c>
      <c r="C31" s="28"/>
      <c r="D31" s="11">
        <f t="shared" si="2"/>
        <v>960.15580035166613</v>
      </c>
      <c r="E31" s="12">
        <f t="shared" si="1"/>
        <v>960.15580035166624</v>
      </c>
      <c r="F31" s="4"/>
      <c r="G31" s="33"/>
      <c r="H31" s="72" t="s">
        <v>27</v>
      </c>
      <c r="I31" s="72"/>
      <c r="J31" s="11">
        <f>H188</f>
        <v>22.735690257175804</v>
      </c>
      <c r="L31" s="74" t="s">
        <v>26</v>
      </c>
      <c r="M31" s="75"/>
      <c r="N31" s="12">
        <f>I188</f>
        <v>22.735690257175843</v>
      </c>
    </row>
    <row r="32" spans="2:14">
      <c r="B32" s="17">
        <f t="shared" si="0"/>
        <v>19</v>
      </c>
      <c r="C32" s="28"/>
      <c r="D32" s="11">
        <f t="shared" si="2"/>
        <v>966.43243029891619</v>
      </c>
      <c r="E32" s="12">
        <f t="shared" si="1"/>
        <v>966.4324302989163</v>
      </c>
      <c r="F32" s="4"/>
    </row>
    <row r="33" spans="2:13">
      <c r="B33" s="17">
        <f t="shared" si="0"/>
        <v>20</v>
      </c>
      <c r="C33" s="28"/>
      <c r="D33" s="11">
        <f t="shared" si="2"/>
        <v>971.76756575407876</v>
      </c>
      <c r="E33" s="12">
        <f t="shared" si="1"/>
        <v>971.76756575407887</v>
      </c>
      <c r="F33" s="4"/>
      <c r="G33" s="33"/>
      <c r="H33" s="33"/>
      <c r="I33" s="53"/>
      <c r="J33" s="54"/>
      <c r="K33" s="8"/>
      <c r="L33" s="8"/>
      <c r="M33" s="54"/>
    </row>
    <row r="34" spans="2:13">
      <c r="B34" s="17">
        <f t="shared" si="0"/>
        <v>21</v>
      </c>
      <c r="C34" s="28"/>
      <c r="D34" s="11">
        <f t="shared" si="2"/>
        <v>976.30243089096689</v>
      </c>
      <c r="E34" s="12">
        <f t="shared" si="1"/>
        <v>976.302430890967</v>
      </c>
      <c r="F34" s="4"/>
    </row>
    <row r="35" spans="2:13">
      <c r="B35" s="17">
        <f t="shared" si="0"/>
        <v>22</v>
      </c>
      <c r="C35" s="28"/>
      <c r="D35" s="11">
        <f t="shared" si="2"/>
        <v>980.15706625732196</v>
      </c>
      <c r="E35" s="12">
        <f t="shared" si="1"/>
        <v>980.15706625732196</v>
      </c>
      <c r="F35" s="4"/>
    </row>
    <row r="36" spans="2:13">
      <c r="B36" s="17">
        <f t="shared" si="0"/>
        <v>23</v>
      </c>
      <c r="C36" s="28"/>
      <c r="D36" s="11">
        <f t="shared" si="2"/>
        <v>983.43350631872363</v>
      </c>
      <c r="E36" s="12">
        <f t="shared" si="1"/>
        <v>983.43350631872363</v>
      </c>
      <c r="F36" s="4"/>
    </row>
    <row r="37" spans="2:13">
      <c r="B37" s="17">
        <f t="shared" si="0"/>
        <v>24</v>
      </c>
      <c r="C37" s="28"/>
      <c r="D37" s="11">
        <f t="shared" si="2"/>
        <v>986.21848037091513</v>
      </c>
      <c r="E37" s="12">
        <f t="shared" si="1"/>
        <v>986.21848037091513</v>
      </c>
      <c r="F37" s="4"/>
    </row>
    <row r="38" spans="2:13">
      <c r="B38" s="17">
        <f t="shared" si="0"/>
        <v>25</v>
      </c>
      <c r="C38" s="28"/>
      <c r="D38" s="11">
        <f t="shared" si="2"/>
        <v>988.58570831527777</v>
      </c>
      <c r="E38" s="12">
        <f t="shared" si="1"/>
        <v>988.58570831527788</v>
      </c>
      <c r="F38" s="4"/>
    </row>
    <row r="39" spans="2:13">
      <c r="B39" s="17">
        <f t="shared" si="0"/>
        <v>26</v>
      </c>
      <c r="C39" s="28"/>
      <c r="D39" s="11">
        <f t="shared" si="2"/>
        <v>990.5978520679862</v>
      </c>
      <c r="E39" s="12">
        <f t="shared" si="1"/>
        <v>990.5978520679862</v>
      </c>
      <c r="F39" s="4"/>
    </row>
    <row r="40" spans="2:13">
      <c r="B40" s="17">
        <f t="shared" si="0"/>
        <v>27</v>
      </c>
      <c r="C40" s="28"/>
      <c r="D40" s="11">
        <f t="shared" si="2"/>
        <v>992.30817425778832</v>
      </c>
      <c r="E40" s="12">
        <f t="shared" si="1"/>
        <v>992.30817425778821</v>
      </c>
      <c r="F40" s="4"/>
    </row>
    <row r="41" spans="2:13">
      <c r="B41" s="17">
        <f t="shared" si="0"/>
        <v>28</v>
      </c>
      <c r="C41" s="28"/>
      <c r="D41" s="11">
        <f t="shared" si="2"/>
        <v>993.76194811912001</v>
      </c>
      <c r="E41" s="12">
        <f t="shared" si="1"/>
        <v>993.76194811912001</v>
      </c>
      <c r="F41" s="4"/>
    </row>
    <row r="42" spans="2:13">
      <c r="B42" s="17" t="str">
        <f t="shared" si="0"/>
        <v/>
      </c>
      <c r="C42" s="28"/>
      <c r="D42" s="11" t="str">
        <f t="shared" si="2"/>
        <v/>
      </c>
      <c r="E42" s="12" t="str">
        <f t="shared" si="1"/>
        <v/>
      </c>
      <c r="F42" s="4"/>
    </row>
    <row r="43" spans="2:13">
      <c r="B43" s="17" t="str">
        <f t="shared" si="0"/>
        <v/>
      </c>
      <c r="C43" s="28"/>
      <c r="D43" s="11" t="str">
        <f t="shared" si="2"/>
        <v/>
      </c>
      <c r="E43" s="12" t="str">
        <f t="shared" si="1"/>
        <v/>
      </c>
      <c r="F43" s="4"/>
    </row>
    <row r="44" spans="2:13">
      <c r="B44" s="17" t="str">
        <f t="shared" si="0"/>
        <v/>
      </c>
      <c r="C44" s="28"/>
      <c r="D44" s="11" t="str">
        <f t="shared" si="2"/>
        <v/>
      </c>
      <c r="E44" s="12" t="str">
        <f t="shared" si="1"/>
        <v/>
      </c>
      <c r="F44" s="4"/>
    </row>
    <row r="45" spans="2:13">
      <c r="B45" s="17" t="str">
        <f t="shared" si="0"/>
        <v/>
      </c>
      <c r="C45" s="28"/>
      <c r="D45" s="11" t="str">
        <f t="shared" si="2"/>
        <v/>
      </c>
      <c r="E45" s="12" t="str">
        <f t="shared" si="1"/>
        <v/>
      </c>
      <c r="F45" s="4"/>
    </row>
    <row r="46" spans="2:13">
      <c r="B46" s="17" t="str">
        <f t="shared" ref="B46:B77" si="3">IF(B45&lt;$O$9,B45+1,"")</f>
        <v/>
      </c>
      <c r="C46" s="28"/>
      <c r="D46" s="11" t="str">
        <f t="shared" si="2"/>
        <v/>
      </c>
      <c r="E46" s="12" t="str">
        <f t="shared" si="1"/>
        <v/>
      </c>
      <c r="F46" s="4"/>
    </row>
    <row r="47" spans="2:13">
      <c r="B47" s="17" t="str">
        <f t="shared" si="3"/>
        <v/>
      </c>
      <c r="C47" s="28"/>
      <c r="D47" s="11" t="str">
        <f t="shared" si="2"/>
        <v/>
      </c>
      <c r="E47" s="12" t="str">
        <f t="shared" si="1"/>
        <v/>
      </c>
      <c r="F47" s="4"/>
    </row>
    <row r="48" spans="2:13">
      <c r="B48" s="17" t="str">
        <f t="shared" si="3"/>
        <v/>
      </c>
      <c r="C48" s="28"/>
      <c r="D48" s="11" t="str">
        <f t="shared" si="2"/>
        <v/>
      </c>
      <c r="E48" s="12" t="str">
        <f t="shared" si="1"/>
        <v/>
      </c>
      <c r="F48" s="4"/>
    </row>
    <row r="49" spans="2:6">
      <c r="B49" s="17" t="str">
        <f t="shared" si="3"/>
        <v/>
      </c>
      <c r="C49" s="28"/>
      <c r="D49" s="11" t="str">
        <f t="shared" si="2"/>
        <v/>
      </c>
      <c r="E49" s="12" t="str">
        <f t="shared" si="1"/>
        <v/>
      </c>
      <c r="F49" s="4"/>
    </row>
    <row r="50" spans="2:6">
      <c r="B50" s="17" t="str">
        <f t="shared" si="3"/>
        <v/>
      </c>
      <c r="C50" s="28"/>
      <c r="D50" s="11" t="str">
        <f t="shared" si="2"/>
        <v/>
      </c>
      <c r="E50" s="12" t="str">
        <f t="shared" si="1"/>
        <v/>
      </c>
      <c r="F50" s="4"/>
    </row>
    <row r="51" spans="2:6">
      <c r="B51" s="17" t="str">
        <f t="shared" si="3"/>
        <v/>
      </c>
      <c r="C51" s="28"/>
      <c r="D51" s="11" t="str">
        <f t="shared" si="2"/>
        <v/>
      </c>
      <c r="E51" s="12" t="str">
        <f t="shared" si="1"/>
        <v/>
      </c>
      <c r="F51" s="4"/>
    </row>
    <row r="52" spans="2:6">
      <c r="B52" s="17" t="str">
        <f t="shared" si="3"/>
        <v/>
      </c>
      <c r="C52" s="28"/>
      <c r="D52" s="11" t="str">
        <f t="shared" si="2"/>
        <v/>
      </c>
      <c r="E52" s="12" t="str">
        <f t="shared" si="1"/>
        <v/>
      </c>
      <c r="F52" s="4"/>
    </row>
    <row r="53" spans="2:6">
      <c r="B53" s="17" t="str">
        <f t="shared" si="3"/>
        <v/>
      </c>
      <c r="C53" s="28"/>
      <c r="D53" s="11" t="str">
        <f t="shared" si="2"/>
        <v/>
      </c>
      <c r="E53" s="12" t="str">
        <f t="shared" si="1"/>
        <v/>
      </c>
      <c r="F53" s="4"/>
    </row>
    <row r="54" spans="2:6">
      <c r="B54" s="17" t="str">
        <f t="shared" si="3"/>
        <v/>
      </c>
      <c r="C54" s="28"/>
      <c r="D54" s="11" t="str">
        <f t="shared" si="2"/>
        <v/>
      </c>
      <c r="E54" s="12" t="str">
        <f t="shared" si="1"/>
        <v/>
      </c>
      <c r="F54" s="4"/>
    </row>
    <row r="55" spans="2:6">
      <c r="B55" s="17" t="str">
        <f t="shared" si="3"/>
        <v/>
      </c>
      <c r="C55" s="28"/>
      <c r="D55" s="11" t="str">
        <f t="shared" si="2"/>
        <v/>
      </c>
      <c r="E55" s="12" t="str">
        <f t="shared" si="1"/>
        <v/>
      </c>
      <c r="F55" s="4"/>
    </row>
    <row r="56" spans="2:6">
      <c r="B56" s="17" t="str">
        <f t="shared" si="3"/>
        <v/>
      </c>
      <c r="C56" s="28"/>
      <c r="D56" s="11" t="str">
        <f t="shared" si="2"/>
        <v/>
      </c>
      <c r="E56" s="12" t="str">
        <f t="shared" si="1"/>
        <v/>
      </c>
      <c r="F56" s="4"/>
    </row>
    <row r="57" spans="2:6">
      <c r="B57" s="17" t="str">
        <f t="shared" si="3"/>
        <v/>
      </c>
      <c r="C57" s="28"/>
      <c r="D57" s="11" t="str">
        <f t="shared" si="2"/>
        <v/>
      </c>
      <c r="E57" s="12" t="str">
        <f t="shared" si="1"/>
        <v/>
      </c>
      <c r="F57" s="4"/>
    </row>
    <row r="58" spans="2:6">
      <c r="B58" s="17" t="str">
        <f t="shared" si="3"/>
        <v/>
      </c>
      <c r="C58" s="28"/>
      <c r="D58" s="11" t="str">
        <f t="shared" si="2"/>
        <v/>
      </c>
      <c r="E58" s="12" t="str">
        <f t="shared" si="1"/>
        <v/>
      </c>
      <c r="F58" s="4"/>
    </row>
    <row r="59" spans="2:6">
      <c r="B59" s="17" t="str">
        <f t="shared" si="3"/>
        <v/>
      </c>
      <c r="C59" s="28"/>
      <c r="D59" s="11" t="str">
        <f t="shared" si="2"/>
        <v/>
      </c>
      <c r="E59" s="12" t="str">
        <f t="shared" si="1"/>
        <v/>
      </c>
      <c r="F59" s="4"/>
    </row>
    <row r="60" spans="2:6">
      <c r="B60" s="17" t="str">
        <f t="shared" si="3"/>
        <v/>
      </c>
      <c r="C60" s="28"/>
      <c r="D60" s="11" t="str">
        <f t="shared" si="2"/>
        <v/>
      </c>
      <c r="E60" s="12" t="str">
        <f t="shared" si="1"/>
        <v/>
      </c>
      <c r="F60" s="4"/>
    </row>
    <row r="61" spans="2:6">
      <c r="B61" s="17" t="str">
        <f t="shared" si="3"/>
        <v/>
      </c>
      <c r="C61" s="28"/>
      <c r="D61" s="11" t="str">
        <f t="shared" si="2"/>
        <v/>
      </c>
      <c r="E61" s="12" t="str">
        <f t="shared" si="1"/>
        <v/>
      </c>
      <c r="F61" s="4"/>
    </row>
    <row r="62" spans="2:6">
      <c r="B62" s="17" t="str">
        <f t="shared" si="3"/>
        <v/>
      </c>
      <c r="C62" s="28"/>
      <c r="D62" s="11" t="str">
        <f t="shared" si="2"/>
        <v/>
      </c>
      <c r="E62" s="12" t="str">
        <f t="shared" si="1"/>
        <v/>
      </c>
      <c r="F62" s="4"/>
    </row>
    <row r="63" spans="2:6">
      <c r="B63" s="17" t="str">
        <f t="shared" si="3"/>
        <v/>
      </c>
      <c r="C63" s="28"/>
      <c r="D63" s="11" t="str">
        <f t="shared" si="2"/>
        <v/>
      </c>
      <c r="E63" s="12" t="str">
        <f t="shared" si="1"/>
        <v/>
      </c>
      <c r="F63" s="4"/>
    </row>
    <row r="64" spans="2:6">
      <c r="B64" s="17" t="str">
        <f t="shared" si="3"/>
        <v/>
      </c>
      <c r="C64" s="28"/>
      <c r="D64" s="11" t="str">
        <f t="shared" si="2"/>
        <v/>
      </c>
      <c r="E64" s="12" t="str">
        <f t="shared" si="1"/>
        <v/>
      </c>
      <c r="F64" s="4"/>
    </row>
    <row r="65" spans="2:6">
      <c r="B65" s="17" t="str">
        <f t="shared" si="3"/>
        <v/>
      </c>
      <c r="C65" s="28"/>
      <c r="D65" s="11" t="str">
        <f t="shared" si="2"/>
        <v/>
      </c>
      <c r="E65" s="12" t="str">
        <f t="shared" si="1"/>
        <v/>
      </c>
      <c r="F65" s="4"/>
    </row>
    <row r="66" spans="2:6">
      <c r="B66" s="17" t="str">
        <f t="shared" si="3"/>
        <v/>
      </c>
      <c r="C66" s="28"/>
      <c r="D66" s="11" t="str">
        <f t="shared" si="2"/>
        <v/>
      </c>
      <c r="E66" s="12" t="str">
        <f t="shared" si="1"/>
        <v/>
      </c>
      <c r="F66" s="4"/>
    </row>
    <row r="67" spans="2:6">
      <c r="B67" s="17" t="str">
        <f t="shared" si="3"/>
        <v/>
      </c>
      <c r="C67" s="28"/>
      <c r="D67" s="11" t="str">
        <f t="shared" si="2"/>
        <v/>
      </c>
      <c r="E67" s="12" t="str">
        <f t="shared" si="1"/>
        <v/>
      </c>
      <c r="F67" s="4"/>
    </row>
    <row r="68" spans="2:6">
      <c r="B68" s="17" t="str">
        <f t="shared" si="3"/>
        <v/>
      </c>
      <c r="C68" s="28"/>
      <c r="D68" s="11" t="str">
        <f t="shared" si="2"/>
        <v/>
      </c>
      <c r="E68" s="12" t="str">
        <f t="shared" si="1"/>
        <v/>
      </c>
      <c r="F68" s="4"/>
    </row>
    <row r="69" spans="2:6">
      <c r="B69" s="17" t="str">
        <f t="shared" si="3"/>
        <v/>
      </c>
      <c r="C69" s="28"/>
      <c r="D69" s="11" t="str">
        <f t="shared" si="2"/>
        <v/>
      </c>
      <c r="E69" s="12" t="str">
        <f t="shared" si="1"/>
        <v/>
      </c>
      <c r="F69" s="4"/>
    </row>
    <row r="70" spans="2:6">
      <c r="B70" s="17" t="str">
        <f t="shared" si="3"/>
        <v/>
      </c>
      <c r="C70" s="28"/>
      <c r="D70" s="11" t="str">
        <f t="shared" si="2"/>
        <v/>
      </c>
      <c r="E70" s="12" t="str">
        <f t="shared" si="1"/>
        <v/>
      </c>
      <c r="F70" s="4"/>
    </row>
    <row r="71" spans="2:6">
      <c r="B71" s="17" t="str">
        <f t="shared" si="3"/>
        <v/>
      </c>
      <c r="C71" s="28"/>
      <c r="D71" s="11" t="str">
        <f t="shared" si="2"/>
        <v/>
      </c>
      <c r="E71" s="12" t="str">
        <f t="shared" si="1"/>
        <v/>
      </c>
      <c r="F71" s="4"/>
    </row>
    <row r="72" spans="2:6">
      <c r="B72" s="17" t="str">
        <f t="shared" si="3"/>
        <v/>
      </c>
      <c r="C72" s="28"/>
      <c r="D72" s="11" t="str">
        <f t="shared" si="2"/>
        <v/>
      </c>
      <c r="E72" s="12" t="str">
        <f t="shared" si="1"/>
        <v/>
      </c>
      <c r="F72" s="4"/>
    </row>
    <row r="73" spans="2:6">
      <c r="B73" s="17" t="str">
        <f t="shared" si="3"/>
        <v/>
      </c>
      <c r="C73" s="28"/>
      <c r="D73" s="11" t="str">
        <f t="shared" si="2"/>
        <v/>
      </c>
      <c r="E73" s="12" t="str">
        <f t="shared" si="1"/>
        <v/>
      </c>
      <c r="F73" s="4"/>
    </row>
    <row r="74" spans="2:6">
      <c r="B74" s="17" t="str">
        <f t="shared" si="3"/>
        <v/>
      </c>
      <c r="C74" s="28"/>
      <c r="D74" s="11" t="str">
        <f t="shared" si="2"/>
        <v/>
      </c>
      <c r="E74" s="12" t="str">
        <f t="shared" si="1"/>
        <v/>
      </c>
      <c r="F74" s="4"/>
    </row>
    <row r="75" spans="2:6">
      <c r="B75" s="17" t="str">
        <f t="shared" si="3"/>
        <v/>
      </c>
      <c r="C75" s="28"/>
      <c r="D75" s="11" t="str">
        <f t="shared" si="2"/>
        <v/>
      </c>
      <c r="E75" s="12" t="str">
        <f t="shared" si="1"/>
        <v/>
      </c>
      <c r="F75" s="4"/>
    </row>
    <row r="76" spans="2:6">
      <c r="B76" s="17" t="str">
        <f t="shared" si="3"/>
        <v/>
      </c>
      <c r="C76" s="28"/>
      <c r="D76" s="11" t="str">
        <f t="shared" si="2"/>
        <v/>
      </c>
      <c r="E76" s="12" t="str">
        <f t="shared" si="1"/>
        <v/>
      </c>
      <c r="F76" s="4"/>
    </row>
    <row r="77" spans="2:6">
      <c r="B77" s="17" t="str">
        <f t="shared" si="3"/>
        <v/>
      </c>
      <c r="C77" s="28"/>
      <c r="D77" s="11" t="str">
        <f t="shared" si="2"/>
        <v/>
      </c>
      <c r="E77" s="12" t="str">
        <f t="shared" si="1"/>
        <v/>
      </c>
      <c r="F77" s="4"/>
    </row>
    <row r="78" spans="2:6">
      <c r="B78" s="17" t="str">
        <f t="shared" ref="B78:B88" si="4">IF(B77&lt;$O$9,B77+1,"")</f>
        <v/>
      </c>
      <c r="C78" s="28"/>
      <c r="D78" s="11" t="str">
        <f t="shared" si="2"/>
        <v/>
      </c>
      <c r="E78" s="12" t="str">
        <f t="shared" ref="E78:E88" si="5">IF(B78="","",$E$9*$G$9^B78+$I$9)</f>
        <v/>
      </c>
      <c r="F78" s="4"/>
    </row>
    <row r="79" spans="2:6">
      <c r="B79" s="17" t="str">
        <f t="shared" si="4"/>
        <v/>
      </c>
      <c r="C79" s="28"/>
      <c r="D79" s="11" t="str">
        <f t="shared" ref="D79:D88" si="6">IF(B79="","",$E$7*D78+$H$7)</f>
        <v/>
      </c>
      <c r="E79" s="12" t="str">
        <f t="shared" si="5"/>
        <v/>
      </c>
      <c r="F79" s="4"/>
    </row>
    <row r="80" spans="2:6">
      <c r="B80" s="17" t="str">
        <f t="shared" si="4"/>
        <v/>
      </c>
      <c r="C80" s="28"/>
      <c r="D80" s="11" t="str">
        <f t="shared" si="6"/>
        <v/>
      </c>
      <c r="E80" s="12" t="str">
        <f t="shared" si="5"/>
        <v/>
      </c>
      <c r="F80" s="4"/>
    </row>
    <row r="81" spans="2:6">
      <c r="B81" s="17" t="str">
        <f t="shared" si="4"/>
        <v/>
      </c>
      <c r="C81" s="28"/>
      <c r="D81" s="11" t="str">
        <f t="shared" si="6"/>
        <v/>
      </c>
      <c r="E81" s="12" t="str">
        <f t="shared" si="5"/>
        <v/>
      </c>
      <c r="F81" s="4"/>
    </row>
    <row r="82" spans="2:6">
      <c r="B82" s="17" t="str">
        <f t="shared" si="4"/>
        <v/>
      </c>
      <c r="C82" s="28"/>
      <c r="D82" s="11" t="str">
        <f t="shared" si="6"/>
        <v/>
      </c>
      <c r="E82" s="12" t="str">
        <f t="shared" si="5"/>
        <v/>
      </c>
      <c r="F82" s="4"/>
    </row>
    <row r="83" spans="2:6">
      <c r="B83" s="17" t="str">
        <f t="shared" si="4"/>
        <v/>
      </c>
      <c r="C83" s="28"/>
      <c r="D83" s="11" t="str">
        <f t="shared" si="6"/>
        <v/>
      </c>
      <c r="E83" s="12" t="str">
        <f t="shared" si="5"/>
        <v/>
      </c>
      <c r="F83" s="4"/>
    </row>
    <row r="84" spans="2:6">
      <c r="B84" s="17" t="str">
        <f t="shared" si="4"/>
        <v/>
      </c>
      <c r="C84" s="28"/>
      <c r="D84" s="11" t="str">
        <f t="shared" si="6"/>
        <v/>
      </c>
      <c r="E84" s="12" t="str">
        <f t="shared" si="5"/>
        <v/>
      </c>
      <c r="F84" s="4"/>
    </row>
    <row r="85" spans="2:6">
      <c r="B85" s="17" t="str">
        <f t="shared" si="4"/>
        <v/>
      </c>
      <c r="C85" s="28"/>
      <c r="D85" s="11" t="str">
        <f t="shared" si="6"/>
        <v/>
      </c>
      <c r="E85" s="12" t="str">
        <f t="shared" si="5"/>
        <v/>
      </c>
      <c r="F85" s="4"/>
    </row>
    <row r="86" spans="2:6">
      <c r="B86" s="17" t="str">
        <f t="shared" si="4"/>
        <v/>
      </c>
      <c r="C86" s="28"/>
      <c r="D86" s="11" t="str">
        <f t="shared" si="6"/>
        <v/>
      </c>
      <c r="E86" s="12" t="str">
        <f t="shared" si="5"/>
        <v/>
      </c>
      <c r="F86" s="4"/>
    </row>
    <row r="87" spans="2:6">
      <c r="B87" s="17" t="str">
        <f t="shared" si="4"/>
        <v/>
      </c>
      <c r="C87" s="28"/>
      <c r="D87" s="11" t="str">
        <f t="shared" si="6"/>
        <v/>
      </c>
      <c r="E87" s="12" t="str">
        <f t="shared" si="5"/>
        <v/>
      </c>
      <c r="F87" s="4"/>
    </row>
    <row r="88" spans="2:6">
      <c r="B88" s="17" t="str">
        <f t="shared" si="4"/>
        <v/>
      </c>
      <c r="C88" s="28"/>
      <c r="D88" s="11" t="str">
        <f t="shared" si="6"/>
        <v/>
      </c>
      <c r="E88" s="12" t="str">
        <f t="shared" si="5"/>
        <v/>
      </c>
      <c r="F88" s="4"/>
    </row>
    <row r="102" spans="1:10">
      <c r="G102" s="8"/>
      <c r="H102" s="8"/>
      <c r="I102" s="8"/>
      <c r="J102" s="8"/>
    </row>
    <row r="103" spans="1:10" ht="13.2" customHeight="1">
      <c r="A103" s="61" t="s">
        <v>11</v>
      </c>
      <c r="B103" s="61"/>
      <c r="C103" s="61"/>
      <c r="D103" s="61"/>
      <c r="G103" s="8"/>
      <c r="H103" s="8"/>
      <c r="I103" s="8"/>
      <c r="J103" s="8"/>
    </row>
    <row r="104" spans="1:10" ht="13.2" customHeight="1">
      <c r="A104" s="61"/>
      <c r="B104" s="61"/>
      <c r="C104" s="61"/>
      <c r="D104" s="61"/>
      <c r="G104" s="8"/>
      <c r="H104" s="18"/>
      <c r="I104" s="18"/>
      <c r="J104" s="18"/>
    </row>
    <row r="105" spans="1:10">
      <c r="A105" s="61"/>
      <c r="B105" s="61"/>
      <c r="C105" s="61"/>
      <c r="D105" s="61"/>
      <c r="G105" s="8"/>
      <c r="H105" s="19"/>
      <c r="I105" s="19"/>
      <c r="J105" s="19"/>
    </row>
    <row r="106" spans="1:10" ht="21.6" customHeight="1">
      <c r="A106" s="64"/>
      <c r="B106" s="65"/>
      <c r="C106" s="21"/>
      <c r="D106" s="21"/>
      <c r="G106" s="71" t="s">
        <v>20</v>
      </c>
      <c r="H106" s="71" t="s">
        <v>22</v>
      </c>
      <c r="I106" s="71" t="s">
        <v>21</v>
      </c>
      <c r="J106" s="73"/>
    </row>
    <row r="107" spans="1:10" ht="31.2">
      <c r="A107" s="22" t="s">
        <v>1</v>
      </c>
      <c r="B107" s="23" t="s">
        <v>12</v>
      </c>
      <c r="C107" s="24" t="s">
        <v>13</v>
      </c>
      <c r="D107" s="24" t="s">
        <v>14</v>
      </c>
      <c r="E107" s="24" t="s">
        <v>7</v>
      </c>
      <c r="G107" s="71"/>
      <c r="H107" s="71"/>
      <c r="I107" s="71"/>
      <c r="J107" s="73"/>
    </row>
    <row r="108" spans="1:10">
      <c r="A108" s="25">
        <f>L9</f>
        <v>0</v>
      </c>
      <c r="B108" s="26">
        <f>E5</f>
        <v>222</v>
      </c>
      <c r="C108" s="26">
        <f>$E$9*$G$9^(A108)+$I$9</f>
        <v>222</v>
      </c>
      <c r="D108" s="26">
        <f>IF(ISBLANK(C13),"",B13)</f>
        <v>0</v>
      </c>
      <c r="E108" s="26">
        <f>IF(ISBLANK(C13),"",C13)</f>
        <v>221.64</v>
      </c>
      <c r="G108" s="25">
        <v>1</v>
      </c>
      <c r="H108" s="25">
        <f>ABS(B108-E108)</f>
        <v>0.36000000000001364</v>
      </c>
      <c r="I108" s="25">
        <f>ABS(C108-E108)</f>
        <v>0.36000000000001364</v>
      </c>
      <c r="J108" s="8"/>
    </row>
    <row r="109" spans="1:10">
      <c r="A109" s="25">
        <f t="shared" ref="A109:A140" si="7">IF(A108&lt;$O$9,A108+1,$O$9)</f>
        <v>1</v>
      </c>
      <c r="B109" s="26">
        <f>IF(A108&lt;$O$9,B108*$E$7+$H$7,B108)</f>
        <v>339</v>
      </c>
      <c r="C109" s="26">
        <f>IF(A109&gt;$O$9,C108,$E$9*$G$9^(A109)+$I$9)</f>
        <v>339</v>
      </c>
      <c r="D109" s="26">
        <f>IF(ISBLANK(C14),D108,D108+1)</f>
        <v>1</v>
      </c>
      <c r="E109" s="26">
        <f t="shared" ref="E109:E140" si="8">IF(ISBLANK(C14),E108,C14)</f>
        <v>338.98</v>
      </c>
      <c r="G109" s="25">
        <f>IF(OR(A109=A108,D109=D108),0,1)</f>
        <v>1</v>
      </c>
      <c r="H109" s="25">
        <f t="shared" ref="H109:H140" si="9">ABS(B109-E109)*G109</f>
        <v>1.999999999998181E-2</v>
      </c>
      <c r="I109" s="25">
        <f t="shared" ref="I109:I140" si="10">ABS(C109-E109)*G109</f>
        <v>1.999999999998181E-2</v>
      </c>
      <c r="J109" s="8"/>
    </row>
    <row r="110" spans="1:10" ht="13.2" customHeight="1">
      <c r="A110" s="25">
        <f t="shared" si="7"/>
        <v>2</v>
      </c>
      <c r="B110" s="26">
        <f t="shared" ref="B110:B173" si="11">IF(A109&lt;$O$9,B109*$E$7+$H$7,B109)</f>
        <v>438.45</v>
      </c>
      <c r="C110" s="26">
        <f t="shared" ref="C110:C173" si="12">IF(A110&gt;$O$9,C109,$E$9*$G$9^(A110)+$I$9)</f>
        <v>438.45000000000005</v>
      </c>
      <c r="D110" s="26">
        <f t="shared" ref="D110:D173" si="13">IF(ISBLANK(C15),D109,D109+1)</f>
        <v>2</v>
      </c>
      <c r="E110" s="26">
        <f t="shared" si="8"/>
        <v>420.47</v>
      </c>
      <c r="G110" s="25">
        <f t="shared" ref="G110:G173" si="14">IF(OR(A110=A109,D110=D109),0,1)</f>
        <v>1</v>
      </c>
      <c r="H110" s="25">
        <f t="shared" si="9"/>
        <v>17.979999999999961</v>
      </c>
      <c r="I110" s="25">
        <f t="shared" si="10"/>
        <v>17.980000000000018</v>
      </c>
      <c r="J110" s="18"/>
    </row>
    <row r="111" spans="1:10">
      <c r="A111" s="25">
        <f t="shared" si="7"/>
        <v>3</v>
      </c>
      <c r="B111" s="26">
        <f t="shared" si="11"/>
        <v>522.98250000000007</v>
      </c>
      <c r="C111" s="26">
        <f t="shared" si="12"/>
        <v>522.98250000000007</v>
      </c>
      <c r="D111" s="26">
        <f t="shared" si="13"/>
        <v>3</v>
      </c>
      <c r="E111" s="26">
        <f t="shared" si="8"/>
        <v>501.96</v>
      </c>
      <c r="G111" s="25">
        <f t="shared" si="14"/>
        <v>1</v>
      </c>
      <c r="H111" s="25">
        <f t="shared" si="9"/>
        <v>21.022500000000093</v>
      </c>
      <c r="I111" s="25">
        <f t="shared" si="10"/>
        <v>21.022500000000093</v>
      </c>
      <c r="J111" s="19"/>
    </row>
    <row r="112" spans="1:10">
      <c r="A112" s="25">
        <f t="shared" si="7"/>
        <v>4</v>
      </c>
      <c r="B112" s="26">
        <f t="shared" si="11"/>
        <v>594.83512500000006</v>
      </c>
      <c r="C112" s="26">
        <f t="shared" si="12"/>
        <v>594.83512500000006</v>
      </c>
      <c r="D112" s="26">
        <f t="shared" si="13"/>
        <v>4</v>
      </c>
      <c r="E112" s="26">
        <f t="shared" si="8"/>
        <v>573.66</v>
      </c>
      <c r="G112" s="25">
        <f t="shared" si="14"/>
        <v>1</v>
      </c>
      <c r="H112" s="25">
        <f t="shared" si="9"/>
        <v>21.175125000000094</v>
      </c>
      <c r="I112" s="25">
        <f t="shared" si="10"/>
        <v>21.175125000000094</v>
      </c>
      <c r="J112" s="19"/>
    </row>
    <row r="113" spans="1:10">
      <c r="A113" s="25">
        <f t="shared" si="7"/>
        <v>5</v>
      </c>
      <c r="B113" s="26">
        <f t="shared" si="11"/>
        <v>655.90985625000008</v>
      </c>
      <c r="C113" s="26">
        <f t="shared" si="12"/>
        <v>655.90985625000008</v>
      </c>
      <c r="D113" s="26">
        <f t="shared" si="13"/>
        <v>5</v>
      </c>
      <c r="E113" s="26">
        <f t="shared" si="8"/>
        <v>625.80999999999995</v>
      </c>
      <c r="G113" s="25">
        <f t="shared" si="14"/>
        <v>1</v>
      </c>
      <c r="H113" s="25">
        <f t="shared" si="9"/>
        <v>30.09985625000013</v>
      </c>
      <c r="I113" s="25">
        <f t="shared" si="10"/>
        <v>30.09985625000013</v>
      </c>
      <c r="J113" s="20"/>
    </row>
    <row r="114" spans="1:10">
      <c r="A114" s="25">
        <f t="shared" si="7"/>
        <v>6</v>
      </c>
      <c r="B114" s="26">
        <f t="shared" si="11"/>
        <v>707.82337781249998</v>
      </c>
      <c r="C114" s="26">
        <f t="shared" si="12"/>
        <v>707.8233778125001</v>
      </c>
      <c r="D114" s="26">
        <f t="shared" si="13"/>
        <v>6</v>
      </c>
      <c r="E114" s="26">
        <f t="shared" si="8"/>
        <v>681.22</v>
      </c>
      <c r="G114" s="25">
        <f t="shared" si="14"/>
        <v>1</v>
      </c>
      <c r="H114" s="25">
        <f t="shared" si="9"/>
        <v>26.603377812499957</v>
      </c>
      <c r="I114" s="25">
        <f t="shared" si="10"/>
        <v>26.603377812500071</v>
      </c>
    </row>
    <row r="115" spans="1:10">
      <c r="A115" s="25">
        <f t="shared" si="7"/>
        <v>7</v>
      </c>
      <c r="B115" s="26">
        <f t="shared" si="11"/>
        <v>751.94987114062496</v>
      </c>
      <c r="C115" s="26">
        <f t="shared" si="12"/>
        <v>751.94987114062508</v>
      </c>
      <c r="D115" s="26">
        <f t="shared" si="13"/>
        <v>7</v>
      </c>
      <c r="E115" s="26">
        <f t="shared" si="8"/>
        <v>720.34</v>
      </c>
      <c r="G115" s="25">
        <f t="shared" si="14"/>
        <v>1</v>
      </c>
      <c r="H115" s="25">
        <f t="shared" si="9"/>
        <v>31.609871140624932</v>
      </c>
      <c r="I115" s="25">
        <f t="shared" si="10"/>
        <v>31.609871140625046</v>
      </c>
    </row>
    <row r="116" spans="1:10">
      <c r="A116" s="25">
        <f t="shared" si="7"/>
        <v>8</v>
      </c>
      <c r="B116" s="26">
        <f t="shared" si="11"/>
        <v>789.45739046953122</v>
      </c>
      <c r="C116" s="26">
        <f t="shared" si="12"/>
        <v>789.45739046953133</v>
      </c>
      <c r="D116" s="26">
        <f t="shared" si="13"/>
        <v>8</v>
      </c>
      <c r="E116" s="26">
        <f t="shared" si="8"/>
        <v>749.67</v>
      </c>
      <c r="G116" s="25">
        <f t="shared" si="14"/>
        <v>1</v>
      </c>
      <c r="H116" s="25">
        <f t="shared" si="9"/>
        <v>39.78739046953126</v>
      </c>
      <c r="I116" s="25">
        <f t="shared" si="10"/>
        <v>39.787390469531374</v>
      </c>
    </row>
    <row r="117" spans="1:10">
      <c r="A117" s="25">
        <f t="shared" si="7"/>
        <v>9</v>
      </c>
      <c r="B117" s="26">
        <f t="shared" si="11"/>
        <v>821.3387818991016</v>
      </c>
      <c r="C117" s="26">
        <f t="shared" si="12"/>
        <v>821.3387818991016</v>
      </c>
      <c r="D117" s="26">
        <f t="shared" si="13"/>
        <v>9</v>
      </c>
      <c r="E117" s="26">
        <f t="shared" si="8"/>
        <v>782.64</v>
      </c>
      <c r="G117" s="25">
        <f t="shared" si="14"/>
        <v>1</v>
      </c>
      <c r="H117" s="25">
        <f t="shared" si="9"/>
        <v>38.698781899101618</v>
      </c>
      <c r="I117" s="25">
        <f t="shared" si="10"/>
        <v>38.698781899101618</v>
      </c>
    </row>
    <row r="118" spans="1:10">
      <c r="A118" s="25">
        <f t="shared" si="7"/>
        <v>10</v>
      </c>
      <c r="B118" s="26">
        <f t="shared" si="11"/>
        <v>848.43796461423631</v>
      </c>
      <c r="C118" s="26">
        <f t="shared" si="12"/>
        <v>848.43796461423642</v>
      </c>
      <c r="D118" s="26">
        <f t="shared" si="13"/>
        <v>9</v>
      </c>
      <c r="E118" s="26">
        <f t="shared" si="8"/>
        <v>782.64</v>
      </c>
      <c r="G118" s="25">
        <f t="shared" si="14"/>
        <v>0</v>
      </c>
      <c r="H118" s="25">
        <f t="shared" si="9"/>
        <v>0</v>
      </c>
      <c r="I118" s="25">
        <f t="shared" si="10"/>
        <v>0</v>
      </c>
    </row>
    <row r="119" spans="1:10">
      <c r="A119" s="25">
        <f t="shared" si="7"/>
        <v>11</v>
      </c>
      <c r="B119" s="26">
        <f t="shared" si="11"/>
        <v>871.47226992210085</v>
      </c>
      <c r="C119" s="26">
        <f t="shared" si="12"/>
        <v>871.47226992210096</v>
      </c>
      <c r="D119" s="26">
        <f t="shared" si="13"/>
        <v>9</v>
      </c>
      <c r="E119" s="26">
        <f t="shared" si="8"/>
        <v>782.64</v>
      </c>
      <c r="G119" s="25">
        <f t="shared" si="14"/>
        <v>0</v>
      </c>
      <c r="H119" s="25">
        <f t="shared" si="9"/>
        <v>0</v>
      </c>
      <c r="I119" s="25">
        <f t="shared" si="10"/>
        <v>0</v>
      </c>
    </row>
    <row r="120" spans="1:10">
      <c r="A120" s="25">
        <f t="shared" si="7"/>
        <v>12</v>
      </c>
      <c r="B120" s="26">
        <f t="shared" si="11"/>
        <v>891.05142943378564</v>
      </c>
      <c r="C120" s="26">
        <f t="shared" si="12"/>
        <v>891.05142943378587</v>
      </c>
      <c r="D120" s="26">
        <f t="shared" si="13"/>
        <v>9</v>
      </c>
      <c r="E120" s="26">
        <f t="shared" si="8"/>
        <v>782.64</v>
      </c>
      <c r="G120" s="25">
        <f t="shared" si="14"/>
        <v>0</v>
      </c>
      <c r="H120" s="25">
        <f t="shared" si="9"/>
        <v>0</v>
      </c>
      <c r="I120" s="25">
        <f t="shared" si="10"/>
        <v>0</v>
      </c>
    </row>
    <row r="121" spans="1:10">
      <c r="A121" s="25">
        <f t="shared" si="7"/>
        <v>13</v>
      </c>
      <c r="B121" s="26">
        <f t="shared" si="11"/>
        <v>907.69371501871774</v>
      </c>
      <c r="C121" s="26">
        <f t="shared" si="12"/>
        <v>907.69371501871797</v>
      </c>
      <c r="D121" s="26">
        <f t="shared" si="13"/>
        <v>9</v>
      </c>
      <c r="E121" s="26">
        <f t="shared" si="8"/>
        <v>782.64</v>
      </c>
      <c r="G121" s="25">
        <f t="shared" si="14"/>
        <v>0</v>
      </c>
      <c r="H121" s="25">
        <f t="shared" si="9"/>
        <v>0</v>
      </c>
      <c r="I121" s="25">
        <f t="shared" si="10"/>
        <v>0</v>
      </c>
    </row>
    <row r="122" spans="1:10">
      <c r="A122" s="25">
        <f t="shared" si="7"/>
        <v>14</v>
      </c>
      <c r="B122" s="26">
        <f t="shared" si="11"/>
        <v>921.83965776591003</v>
      </c>
      <c r="C122" s="26">
        <f t="shared" si="12"/>
        <v>921.83965776591026</v>
      </c>
      <c r="D122" s="26">
        <f t="shared" si="13"/>
        <v>9</v>
      </c>
      <c r="E122" s="26">
        <f t="shared" si="8"/>
        <v>782.64</v>
      </c>
      <c r="G122" s="25">
        <f t="shared" si="14"/>
        <v>0</v>
      </c>
      <c r="H122" s="25">
        <f t="shared" si="9"/>
        <v>0</v>
      </c>
      <c r="I122" s="25">
        <f t="shared" si="10"/>
        <v>0</v>
      </c>
    </row>
    <row r="123" spans="1:10">
      <c r="A123" s="25">
        <f t="shared" si="7"/>
        <v>15</v>
      </c>
      <c r="B123" s="26">
        <f t="shared" si="11"/>
        <v>933.86370910102346</v>
      </c>
      <c r="C123" s="26">
        <f t="shared" si="12"/>
        <v>933.86370910102369</v>
      </c>
      <c r="D123" s="26">
        <f t="shared" si="13"/>
        <v>9</v>
      </c>
      <c r="E123" s="26">
        <f t="shared" si="8"/>
        <v>782.64</v>
      </c>
      <c r="G123" s="25">
        <f t="shared" si="14"/>
        <v>0</v>
      </c>
      <c r="H123" s="25">
        <f t="shared" si="9"/>
        <v>0</v>
      </c>
      <c r="I123" s="25">
        <f t="shared" si="10"/>
        <v>0</v>
      </c>
    </row>
    <row r="124" spans="1:10">
      <c r="A124" s="25">
        <f t="shared" si="7"/>
        <v>16</v>
      </c>
      <c r="B124" s="26">
        <f t="shared" si="11"/>
        <v>944.08415273587002</v>
      </c>
      <c r="C124" s="26">
        <f t="shared" si="12"/>
        <v>944.08415273587013</v>
      </c>
      <c r="D124" s="26">
        <f t="shared" si="13"/>
        <v>9</v>
      </c>
      <c r="E124" s="26">
        <f t="shared" si="8"/>
        <v>782.64</v>
      </c>
      <c r="G124" s="25">
        <f t="shared" si="14"/>
        <v>0</v>
      </c>
      <c r="H124" s="25">
        <f t="shared" si="9"/>
        <v>0</v>
      </c>
      <c r="I124" s="25">
        <f t="shared" si="10"/>
        <v>0</v>
      </c>
    </row>
    <row r="125" spans="1:10">
      <c r="A125" s="25">
        <f t="shared" si="7"/>
        <v>17</v>
      </c>
      <c r="B125" s="26">
        <f t="shared" si="11"/>
        <v>952.77152982548955</v>
      </c>
      <c r="C125" s="26">
        <f t="shared" si="12"/>
        <v>952.77152982548967</v>
      </c>
      <c r="D125" s="26">
        <f t="shared" si="13"/>
        <v>9</v>
      </c>
      <c r="E125" s="26">
        <f t="shared" si="8"/>
        <v>782.64</v>
      </c>
      <c r="G125" s="25">
        <f t="shared" si="14"/>
        <v>0</v>
      </c>
      <c r="H125" s="25">
        <f t="shared" si="9"/>
        <v>0</v>
      </c>
      <c r="I125" s="25">
        <f t="shared" si="10"/>
        <v>0</v>
      </c>
    </row>
    <row r="126" spans="1:10">
      <c r="A126" s="25">
        <f t="shared" si="7"/>
        <v>18</v>
      </c>
      <c r="B126" s="26">
        <f t="shared" si="11"/>
        <v>960.15580035166613</v>
      </c>
      <c r="C126" s="26">
        <f t="shared" si="12"/>
        <v>960.15580035166624</v>
      </c>
      <c r="D126" s="26">
        <f t="shared" si="13"/>
        <v>9</v>
      </c>
      <c r="E126" s="26">
        <f t="shared" si="8"/>
        <v>782.64</v>
      </c>
      <c r="G126" s="25">
        <f t="shared" si="14"/>
        <v>0</v>
      </c>
      <c r="H126" s="25">
        <f t="shared" si="9"/>
        <v>0</v>
      </c>
      <c r="I126" s="25">
        <f t="shared" si="10"/>
        <v>0</v>
      </c>
    </row>
    <row r="127" spans="1:10">
      <c r="A127" s="25">
        <f t="shared" si="7"/>
        <v>19</v>
      </c>
      <c r="B127" s="26">
        <f t="shared" si="11"/>
        <v>966.43243029891619</v>
      </c>
      <c r="C127" s="26">
        <f t="shared" si="12"/>
        <v>966.4324302989163</v>
      </c>
      <c r="D127" s="26">
        <f t="shared" si="13"/>
        <v>9</v>
      </c>
      <c r="E127" s="26">
        <f t="shared" si="8"/>
        <v>782.64</v>
      </c>
      <c r="G127" s="25">
        <f t="shared" si="14"/>
        <v>0</v>
      </c>
      <c r="H127" s="25">
        <f t="shared" si="9"/>
        <v>0</v>
      </c>
      <c r="I127" s="25">
        <f t="shared" si="10"/>
        <v>0</v>
      </c>
    </row>
    <row r="128" spans="1:10">
      <c r="A128" s="25">
        <f t="shared" si="7"/>
        <v>20</v>
      </c>
      <c r="B128" s="26">
        <f t="shared" si="11"/>
        <v>971.76756575407876</v>
      </c>
      <c r="C128" s="26">
        <f t="shared" si="12"/>
        <v>971.76756575407887</v>
      </c>
      <c r="D128" s="26">
        <f t="shared" si="13"/>
        <v>9</v>
      </c>
      <c r="E128" s="26">
        <f t="shared" si="8"/>
        <v>782.64</v>
      </c>
      <c r="G128" s="25">
        <f t="shared" si="14"/>
        <v>0</v>
      </c>
      <c r="H128" s="25">
        <f t="shared" si="9"/>
        <v>0</v>
      </c>
      <c r="I128" s="25">
        <f t="shared" si="10"/>
        <v>0</v>
      </c>
    </row>
    <row r="129" spans="1:9">
      <c r="A129" s="25">
        <f t="shared" si="7"/>
        <v>21</v>
      </c>
      <c r="B129" s="26">
        <f t="shared" si="11"/>
        <v>976.30243089096689</v>
      </c>
      <c r="C129" s="26">
        <f t="shared" si="12"/>
        <v>976.302430890967</v>
      </c>
      <c r="D129" s="26">
        <f t="shared" si="13"/>
        <v>9</v>
      </c>
      <c r="E129" s="26">
        <f t="shared" si="8"/>
        <v>782.64</v>
      </c>
      <c r="G129" s="25">
        <f t="shared" si="14"/>
        <v>0</v>
      </c>
      <c r="H129" s="25">
        <f t="shared" si="9"/>
        <v>0</v>
      </c>
      <c r="I129" s="25">
        <f t="shared" si="10"/>
        <v>0</v>
      </c>
    </row>
    <row r="130" spans="1:9">
      <c r="A130" s="25">
        <f t="shared" si="7"/>
        <v>22</v>
      </c>
      <c r="B130" s="26">
        <f t="shared" si="11"/>
        <v>980.15706625732196</v>
      </c>
      <c r="C130" s="26">
        <f t="shared" si="12"/>
        <v>980.15706625732196</v>
      </c>
      <c r="D130" s="26">
        <f t="shared" si="13"/>
        <v>9</v>
      </c>
      <c r="E130" s="26">
        <f t="shared" si="8"/>
        <v>782.64</v>
      </c>
      <c r="G130" s="25">
        <f t="shared" si="14"/>
        <v>0</v>
      </c>
      <c r="H130" s="25">
        <f t="shared" si="9"/>
        <v>0</v>
      </c>
      <c r="I130" s="25">
        <f t="shared" si="10"/>
        <v>0</v>
      </c>
    </row>
    <row r="131" spans="1:9">
      <c r="A131" s="25">
        <f t="shared" si="7"/>
        <v>23</v>
      </c>
      <c r="B131" s="26">
        <f t="shared" si="11"/>
        <v>983.43350631872363</v>
      </c>
      <c r="C131" s="26">
        <f t="shared" si="12"/>
        <v>983.43350631872363</v>
      </c>
      <c r="D131" s="26">
        <f t="shared" si="13"/>
        <v>9</v>
      </c>
      <c r="E131" s="26">
        <f t="shared" si="8"/>
        <v>782.64</v>
      </c>
      <c r="G131" s="25">
        <f t="shared" si="14"/>
        <v>0</v>
      </c>
      <c r="H131" s="25">
        <f t="shared" si="9"/>
        <v>0</v>
      </c>
      <c r="I131" s="25">
        <f t="shared" si="10"/>
        <v>0</v>
      </c>
    </row>
    <row r="132" spans="1:9">
      <c r="A132" s="25">
        <f t="shared" si="7"/>
        <v>24</v>
      </c>
      <c r="B132" s="26">
        <f t="shared" si="11"/>
        <v>986.21848037091513</v>
      </c>
      <c r="C132" s="26">
        <f t="shared" si="12"/>
        <v>986.21848037091513</v>
      </c>
      <c r="D132" s="26">
        <f t="shared" si="13"/>
        <v>9</v>
      </c>
      <c r="E132" s="26">
        <f t="shared" si="8"/>
        <v>782.64</v>
      </c>
      <c r="G132" s="25">
        <f t="shared" si="14"/>
        <v>0</v>
      </c>
      <c r="H132" s="25">
        <f t="shared" si="9"/>
        <v>0</v>
      </c>
      <c r="I132" s="25">
        <f t="shared" si="10"/>
        <v>0</v>
      </c>
    </row>
    <row r="133" spans="1:9">
      <c r="A133" s="25">
        <f t="shared" si="7"/>
        <v>25</v>
      </c>
      <c r="B133" s="26">
        <f t="shared" si="11"/>
        <v>988.58570831527777</v>
      </c>
      <c r="C133" s="26">
        <f t="shared" si="12"/>
        <v>988.58570831527788</v>
      </c>
      <c r="D133" s="26">
        <f t="shared" si="13"/>
        <v>9</v>
      </c>
      <c r="E133" s="26">
        <f t="shared" si="8"/>
        <v>782.64</v>
      </c>
      <c r="G133" s="25">
        <f t="shared" si="14"/>
        <v>0</v>
      </c>
      <c r="H133" s="25">
        <f t="shared" si="9"/>
        <v>0</v>
      </c>
      <c r="I133" s="25">
        <f t="shared" si="10"/>
        <v>0</v>
      </c>
    </row>
    <row r="134" spans="1:9">
      <c r="A134" s="25">
        <f t="shared" si="7"/>
        <v>26</v>
      </c>
      <c r="B134" s="26">
        <f t="shared" si="11"/>
        <v>990.5978520679862</v>
      </c>
      <c r="C134" s="26">
        <f t="shared" si="12"/>
        <v>990.5978520679862</v>
      </c>
      <c r="D134" s="26">
        <f t="shared" si="13"/>
        <v>9</v>
      </c>
      <c r="E134" s="26">
        <f t="shared" si="8"/>
        <v>782.64</v>
      </c>
      <c r="G134" s="25">
        <f t="shared" si="14"/>
        <v>0</v>
      </c>
      <c r="H134" s="25">
        <f t="shared" si="9"/>
        <v>0</v>
      </c>
      <c r="I134" s="25">
        <f t="shared" si="10"/>
        <v>0</v>
      </c>
    </row>
    <row r="135" spans="1:9">
      <c r="A135" s="25">
        <f t="shared" si="7"/>
        <v>27</v>
      </c>
      <c r="B135" s="26">
        <f t="shared" si="11"/>
        <v>992.30817425778832</v>
      </c>
      <c r="C135" s="26">
        <f t="shared" si="12"/>
        <v>992.30817425778821</v>
      </c>
      <c r="D135" s="26">
        <f t="shared" si="13"/>
        <v>9</v>
      </c>
      <c r="E135" s="26">
        <f t="shared" si="8"/>
        <v>782.64</v>
      </c>
      <c r="G135" s="25">
        <f t="shared" si="14"/>
        <v>0</v>
      </c>
      <c r="H135" s="25">
        <f t="shared" si="9"/>
        <v>0</v>
      </c>
      <c r="I135" s="25">
        <f t="shared" si="10"/>
        <v>0</v>
      </c>
    </row>
    <row r="136" spans="1:9">
      <c r="A136" s="25">
        <f t="shared" si="7"/>
        <v>28</v>
      </c>
      <c r="B136" s="26">
        <f t="shared" si="11"/>
        <v>993.76194811912001</v>
      </c>
      <c r="C136" s="26">
        <f t="shared" si="12"/>
        <v>993.76194811912001</v>
      </c>
      <c r="D136" s="26">
        <f t="shared" si="13"/>
        <v>9</v>
      </c>
      <c r="E136" s="26">
        <f t="shared" si="8"/>
        <v>782.64</v>
      </c>
      <c r="G136" s="25">
        <f t="shared" si="14"/>
        <v>0</v>
      </c>
      <c r="H136" s="25">
        <f t="shared" si="9"/>
        <v>0</v>
      </c>
      <c r="I136" s="25">
        <f t="shared" si="10"/>
        <v>0</v>
      </c>
    </row>
    <row r="137" spans="1:9">
      <c r="A137" s="25">
        <f t="shared" si="7"/>
        <v>28</v>
      </c>
      <c r="B137" s="26">
        <f t="shared" si="11"/>
        <v>993.76194811912001</v>
      </c>
      <c r="C137" s="26">
        <f t="shared" si="12"/>
        <v>993.76194811912001</v>
      </c>
      <c r="D137" s="26">
        <f t="shared" si="13"/>
        <v>9</v>
      </c>
      <c r="E137" s="26">
        <f t="shared" si="8"/>
        <v>782.64</v>
      </c>
      <c r="G137" s="25">
        <f t="shared" si="14"/>
        <v>0</v>
      </c>
      <c r="H137" s="25">
        <f t="shared" si="9"/>
        <v>0</v>
      </c>
      <c r="I137" s="25">
        <f t="shared" si="10"/>
        <v>0</v>
      </c>
    </row>
    <row r="138" spans="1:9">
      <c r="A138" s="25">
        <f t="shared" si="7"/>
        <v>28</v>
      </c>
      <c r="B138" s="26">
        <f t="shared" si="11"/>
        <v>993.76194811912001</v>
      </c>
      <c r="C138" s="26">
        <f t="shared" si="12"/>
        <v>993.76194811912001</v>
      </c>
      <c r="D138" s="26">
        <f t="shared" si="13"/>
        <v>9</v>
      </c>
      <c r="E138" s="26">
        <f t="shared" si="8"/>
        <v>782.64</v>
      </c>
      <c r="G138" s="25">
        <f t="shared" si="14"/>
        <v>0</v>
      </c>
      <c r="H138" s="25">
        <f t="shared" si="9"/>
        <v>0</v>
      </c>
      <c r="I138" s="25">
        <f t="shared" si="10"/>
        <v>0</v>
      </c>
    </row>
    <row r="139" spans="1:9">
      <c r="A139" s="25">
        <f t="shared" si="7"/>
        <v>28</v>
      </c>
      <c r="B139" s="26">
        <f t="shared" si="11"/>
        <v>993.76194811912001</v>
      </c>
      <c r="C139" s="26">
        <f t="shared" si="12"/>
        <v>993.76194811912001</v>
      </c>
      <c r="D139" s="26">
        <f t="shared" si="13"/>
        <v>9</v>
      </c>
      <c r="E139" s="26">
        <f t="shared" si="8"/>
        <v>782.64</v>
      </c>
      <c r="G139" s="25">
        <f t="shared" si="14"/>
        <v>0</v>
      </c>
      <c r="H139" s="25">
        <f t="shared" si="9"/>
        <v>0</v>
      </c>
      <c r="I139" s="25">
        <f t="shared" si="10"/>
        <v>0</v>
      </c>
    </row>
    <row r="140" spans="1:9">
      <c r="A140" s="25">
        <f t="shared" si="7"/>
        <v>28</v>
      </c>
      <c r="B140" s="26">
        <f t="shared" si="11"/>
        <v>993.76194811912001</v>
      </c>
      <c r="C140" s="26">
        <f t="shared" si="12"/>
        <v>993.76194811912001</v>
      </c>
      <c r="D140" s="26">
        <f t="shared" si="13"/>
        <v>9</v>
      </c>
      <c r="E140" s="26">
        <f t="shared" si="8"/>
        <v>782.64</v>
      </c>
      <c r="G140" s="25">
        <f t="shared" si="14"/>
        <v>0</v>
      </c>
      <c r="H140" s="25">
        <f t="shared" si="9"/>
        <v>0</v>
      </c>
      <c r="I140" s="25">
        <f t="shared" si="10"/>
        <v>0</v>
      </c>
    </row>
    <row r="141" spans="1:9">
      <c r="A141" s="25">
        <f t="shared" ref="A141:A172" si="15">IF(A140&lt;$O$9,A140+1,$O$9)</f>
        <v>28</v>
      </c>
      <c r="B141" s="26">
        <f t="shared" si="11"/>
        <v>993.76194811912001</v>
      </c>
      <c r="C141" s="26">
        <f t="shared" si="12"/>
        <v>993.76194811912001</v>
      </c>
      <c r="D141" s="26">
        <f t="shared" si="13"/>
        <v>9</v>
      </c>
      <c r="E141" s="26">
        <f t="shared" ref="E141:E172" si="16">IF(ISBLANK(C46),E140,C46)</f>
        <v>782.64</v>
      </c>
      <c r="G141" s="25">
        <f t="shared" si="14"/>
        <v>0</v>
      </c>
      <c r="H141" s="25">
        <f t="shared" ref="H141:H172" si="17">ABS(B141-E141)*G141</f>
        <v>0</v>
      </c>
      <c r="I141" s="25">
        <f t="shared" ref="I141:I172" si="18">ABS(C141-E141)*G141</f>
        <v>0</v>
      </c>
    </row>
    <row r="142" spans="1:9">
      <c r="A142" s="25">
        <f t="shared" si="15"/>
        <v>28</v>
      </c>
      <c r="B142" s="26">
        <f t="shared" si="11"/>
        <v>993.76194811912001</v>
      </c>
      <c r="C142" s="26">
        <f t="shared" si="12"/>
        <v>993.76194811912001</v>
      </c>
      <c r="D142" s="26">
        <f t="shared" si="13"/>
        <v>9</v>
      </c>
      <c r="E142" s="26">
        <f t="shared" si="16"/>
        <v>782.64</v>
      </c>
      <c r="G142" s="25">
        <f t="shared" si="14"/>
        <v>0</v>
      </c>
      <c r="H142" s="25">
        <f t="shared" si="17"/>
        <v>0</v>
      </c>
      <c r="I142" s="25">
        <f t="shared" si="18"/>
        <v>0</v>
      </c>
    </row>
    <row r="143" spans="1:9">
      <c r="A143" s="25">
        <f t="shared" si="15"/>
        <v>28</v>
      </c>
      <c r="B143" s="26">
        <f t="shared" si="11"/>
        <v>993.76194811912001</v>
      </c>
      <c r="C143" s="26">
        <f t="shared" si="12"/>
        <v>993.76194811912001</v>
      </c>
      <c r="D143" s="26">
        <f t="shared" si="13"/>
        <v>9</v>
      </c>
      <c r="E143" s="26">
        <f t="shared" si="16"/>
        <v>782.64</v>
      </c>
      <c r="G143" s="25">
        <f t="shared" si="14"/>
        <v>0</v>
      </c>
      <c r="H143" s="25">
        <f t="shared" si="17"/>
        <v>0</v>
      </c>
      <c r="I143" s="25">
        <f t="shared" si="18"/>
        <v>0</v>
      </c>
    </row>
    <row r="144" spans="1:9">
      <c r="A144" s="25">
        <f t="shared" si="15"/>
        <v>28</v>
      </c>
      <c r="B144" s="26">
        <f t="shared" si="11"/>
        <v>993.76194811912001</v>
      </c>
      <c r="C144" s="26">
        <f t="shared" si="12"/>
        <v>993.76194811912001</v>
      </c>
      <c r="D144" s="26">
        <f t="shared" si="13"/>
        <v>9</v>
      </c>
      <c r="E144" s="26">
        <f t="shared" si="16"/>
        <v>782.64</v>
      </c>
      <c r="G144" s="25">
        <f t="shared" si="14"/>
        <v>0</v>
      </c>
      <c r="H144" s="25">
        <f t="shared" si="17"/>
        <v>0</v>
      </c>
      <c r="I144" s="25">
        <f t="shared" si="18"/>
        <v>0</v>
      </c>
    </row>
    <row r="145" spans="1:9">
      <c r="A145" s="25">
        <f t="shared" si="15"/>
        <v>28</v>
      </c>
      <c r="B145" s="26">
        <f t="shared" si="11"/>
        <v>993.76194811912001</v>
      </c>
      <c r="C145" s="26">
        <f t="shared" si="12"/>
        <v>993.76194811912001</v>
      </c>
      <c r="D145" s="26">
        <f t="shared" si="13"/>
        <v>9</v>
      </c>
      <c r="E145" s="26">
        <f t="shared" si="16"/>
        <v>782.64</v>
      </c>
      <c r="G145" s="25">
        <f t="shared" si="14"/>
        <v>0</v>
      </c>
      <c r="H145" s="25">
        <f t="shared" si="17"/>
        <v>0</v>
      </c>
      <c r="I145" s="25">
        <f t="shared" si="18"/>
        <v>0</v>
      </c>
    </row>
    <row r="146" spans="1:9">
      <c r="A146" s="25">
        <f t="shared" si="15"/>
        <v>28</v>
      </c>
      <c r="B146" s="26">
        <f t="shared" si="11"/>
        <v>993.76194811912001</v>
      </c>
      <c r="C146" s="26">
        <f t="shared" si="12"/>
        <v>993.76194811912001</v>
      </c>
      <c r="D146" s="26">
        <f t="shared" si="13"/>
        <v>9</v>
      </c>
      <c r="E146" s="26">
        <f t="shared" si="16"/>
        <v>782.64</v>
      </c>
      <c r="G146" s="25">
        <f t="shared" si="14"/>
        <v>0</v>
      </c>
      <c r="H146" s="25">
        <f t="shared" si="17"/>
        <v>0</v>
      </c>
      <c r="I146" s="25">
        <f t="shared" si="18"/>
        <v>0</v>
      </c>
    </row>
    <row r="147" spans="1:9">
      <c r="A147" s="25">
        <f t="shared" si="15"/>
        <v>28</v>
      </c>
      <c r="B147" s="26">
        <f t="shared" si="11"/>
        <v>993.76194811912001</v>
      </c>
      <c r="C147" s="26">
        <f t="shared" si="12"/>
        <v>993.76194811912001</v>
      </c>
      <c r="D147" s="26">
        <f t="shared" si="13"/>
        <v>9</v>
      </c>
      <c r="E147" s="26">
        <f t="shared" si="16"/>
        <v>782.64</v>
      </c>
      <c r="G147" s="25">
        <f t="shared" si="14"/>
        <v>0</v>
      </c>
      <c r="H147" s="25">
        <f t="shared" si="17"/>
        <v>0</v>
      </c>
      <c r="I147" s="25">
        <f t="shared" si="18"/>
        <v>0</v>
      </c>
    </row>
    <row r="148" spans="1:9">
      <c r="A148" s="25">
        <f t="shared" si="15"/>
        <v>28</v>
      </c>
      <c r="B148" s="26">
        <f t="shared" si="11"/>
        <v>993.76194811912001</v>
      </c>
      <c r="C148" s="26">
        <f t="shared" si="12"/>
        <v>993.76194811912001</v>
      </c>
      <c r="D148" s="26">
        <f t="shared" si="13"/>
        <v>9</v>
      </c>
      <c r="E148" s="26">
        <f t="shared" si="16"/>
        <v>782.64</v>
      </c>
      <c r="G148" s="25">
        <f t="shared" si="14"/>
        <v>0</v>
      </c>
      <c r="H148" s="25">
        <f t="shared" si="17"/>
        <v>0</v>
      </c>
      <c r="I148" s="25">
        <f t="shared" si="18"/>
        <v>0</v>
      </c>
    </row>
    <row r="149" spans="1:9">
      <c r="A149" s="25">
        <f t="shared" si="15"/>
        <v>28</v>
      </c>
      <c r="B149" s="26">
        <f t="shared" si="11"/>
        <v>993.76194811912001</v>
      </c>
      <c r="C149" s="26">
        <f t="shared" si="12"/>
        <v>993.76194811912001</v>
      </c>
      <c r="D149" s="26">
        <f t="shared" si="13"/>
        <v>9</v>
      </c>
      <c r="E149" s="26">
        <f t="shared" si="16"/>
        <v>782.64</v>
      </c>
      <c r="G149" s="25">
        <f t="shared" si="14"/>
        <v>0</v>
      </c>
      <c r="H149" s="25">
        <f t="shared" si="17"/>
        <v>0</v>
      </c>
      <c r="I149" s="25">
        <f t="shared" si="18"/>
        <v>0</v>
      </c>
    </row>
    <row r="150" spans="1:9">
      <c r="A150" s="25">
        <f t="shared" si="15"/>
        <v>28</v>
      </c>
      <c r="B150" s="26">
        <f t="shared" si="11"/>
        <v>993.76194811912001</v>
      </c>
      <c r="C150" s="26">
        <f t="shared" si="12"/>
        <v>993.76194811912001</v>
      </c>
      <c r="D150" s="26">
        <f t="shared" si="13"/>
        <v>9</v>
      </c>
      <c r="E150" s="26">
        <f t="shared" si="16"/>
        <v>782.64</v>
      </c>
      <c r="G150" s="25">
        <f t="shared" si="14"/>
        <v>0</v>
      </c>
      <c r="H150" s="25">
        <f t="shared" si="17"/>
        <v>0</v>
      </c>
      <c r="I150" s="25">
        <f t="shared" si="18"/>
        <v>0</v>
      </c>
    </row>
    <row r="151" spans="1:9">
      <c r="A151" s="25">
        <f t="shared" si="15"/>
        <v>28</v>
      </c>
      <c r="B151" s="26">
        <f t="shared" si="11"/>
        <v>993.76194811912001</v>
      </c>
      <c r="C151" s="26">
        <f t="shared" si="12"/>
        <v>993.76194811912001</v>
      </c>
      <c r="D151" s="26">
        <f t="shared" si="13"/>
        <v>9</v>
      </c>
      <c r="E151" s="26">
        <f t="shared" si="16"/>
        <v>782.64</v>
      </c>
      <c r="G151" s="25">
        <f t="shared" si="14"/>
        <v>0</v>
      </c>
      <c r="H151" s="25">
        <f t="shared" si="17"/>
        <v>0</v>
      </c>
      <c r="I151" s="25">
        <f t="shared" si="18"/>
        <v>0</v>
      </c>
    </row>
    <row r="152" spans="1:9">
      <c r="A152" s="25">
        <f t="shared" si="15"/>
        <v>28</v>
      </c>
      <c r="B152" s="26">
        <f t="shared" si="11"/>
        <v>993.76194811912001</v>
      </c>
      <c r="C152" s="26">
        <f t="shared" si="12"/>
        <v>993.76194811912001</v>
      </c>
      <c r="D152" s="26">
        <f t="shared" si="13"/>
        <v>9</v>
      </c>
      <c r="E152" s="26">
        <f t="shared" si="16"/>
        <v>782.64</v>
      </c>
      <c r="G152" s="25">
        <f t="shared" si="14"/>
        <v>0</v>
      </c>
      <c r="H152" s="25">
        <f t="shared" si="17"/>
        <v>0</v>
      </c>
      <c r="I152" s="25">
        <f t="shared" si="18"/>
        <v>0</v>
      </c>
    </row>
    <row r="153" spans="1:9">
      <c r="A153" s="25">
        <f t="shared" si="15"/>
        <v>28</v>
      </c>
      <c r="B153" s="26">
        <f t="shared" si="11"/>
        <v>993.76194811912001</v>
      </c>
      <c r="C153" s="26">
        <f t="shared" si="12"/>
        <v>993.76194811912001</v>
      </c>
      <c r="D153" s="26">
        <f t="shared" si="13"/>
        <v>9</v>
      </c>
      <c r="E153" s="26">
        <f t="shared" si="16"/>
        <v>782.64</v>
      </c>
      <c r="G153" s="25">
        <f t="shared" si="14"/>
        <v>0</v>
      </c>
      <c r="H153" s="25">
        <f t="shared" si="17"/>
        <v>0</v>
      </c>
      <c r="I153" s="25">
        <f t="shared" si="18"/>
        <v>0</v>
      </c>
    </row>
    <row r="154" spans="1:9">
      <c r="A154" s="25">
        <f t="shared" si="15"/>
        <v>28</v>
      </c>
      <c r="B154" s="26">
        <f t="shared" si="11"/>
        <v>993.76194811912001</v>
      </c>
      <c r="C154" s="26">
        <f t="shared" si="12"/>
        <v>993.76194811912001</v>
      </c>
      <c r="D154" s="26">
        <f t="shared" si="13"/>
        <v>9</v>
      </c>
      <c r="E154" s="26">
        <f t="shared" si="16"/>
        <v>782.64</v>
      </c>
      <c r="G154" s="25">
        <f t="shared" si="14"/>
        <v>0</v>
      </c>
      <c r="H154" s="25">
        <f t="shared" si="17"/>
        <v>0</v>
      </c>
      <c r="I154" s="25">
        <f t="shared" si="18"/>
        <v>0</v>
      </c>
    </row>
    <row r="155" spans="1:9">
      <c r="A155" s="25">
        <f t="shared" si="15"/>
        <v>28</v>
      </c>
      <c r="B155" s="26">
        <f t="shared" si="11"/>
        <v>993.76194811912001</v>
      </c>
      <c r="C155" s="26">
        <f t="shared" si="12"/>
        <v>993.76194811912001</v>
      </c>
      <c r="D155" s="26">
        <f t="shared" si="13"/>
        <v>9</v>
      </c>
      <c r="E155" s="26">
        <f t="shared" si="16"/>
        <v>782.64</v>
      </c>
      <c r="G155" s="25">
        <f t="shared" si="14"/>
        <v>0</v>
      </c>
      <c r="H155" s="25">
        <f t="shared" si="17"/>
        <v>0</v>
      </c>
      <c r="I155" s="25">
        <f t="shared" si="18"/>
        <v>0</v>
      </c>
    </row>
    <row r="156" spans="1:9">
      <c r="A156" s="25">
        <f t="shared" si="15"/>
        <v>28</v>
      </c>
      <c r="B156" s="26">
        <f t="shared" si="11"/>
        <v>993.76194811912001</v>
      </c>
      <c r="C156" s="26">
        <f t="shared" si="12"/>
        <v>993.76194811912001</v>
      </c>
      <c r="D156" s="26">
        <f t="shared" si="13"/>
        <v>9</v>
      </c>
      <c r="E156" s="26">
        <f t="shared" si="16"/>
        <v>782.64</v>
      </c>
      <c r="G156" s="25">
        <f t="shared" si="14"/>
        <v>0</v>
      </c>
      <c r="H156" s="25">
        <f t="shared" si="17"/>
        <v>0</v>
      </c>
      <c r="I156" s="25">
        <f t="shared" si="18"/>
        <v>0</v>
      </c>
    </row>
    <row r="157" spans="1:9">
      <c r="A157" s="25">
        <f t="shared" si="15"/>
        <v>28</v>
      </c>
      <c r="B157" s="26">
        <f t="shared" si="11"/>
        <v>993.76194811912001</v>
      </c>
      <c r="C157" s="26">
        <f t="shared" si="12"/>
        <v>993.76194811912001</v>
      </c>
      <c r="D157" s="26">
        <f t="shared" si="13"/>
        <v>9</v>
      </c>
      <c r="E157" s="26">
        <f t="shared" si="16"/>
        <v>782.64</v>
      </c>
      <c r="G157" s="25">
        <f t="shared" si="14"/>
        <v>0</v>
      </c>
      <c r="H157" s="25">
        <f t="shared" si="17"/>
        <v>0</v>
      </c>
      <c r="I157" s="25">
        <f t="shared" si="18"/>
        <v>0</v>
      </c>
    </row>
    <row r="158" spans="1:9">
      <c r="A158" s="25">
        <f t="shared" si="15"/>
        <v>28</v>
      </c>
      <c r="B158" s="26">
        <f t="shared" si="11"/>
        <v>993.76194811912001</v>
      </c>
      <c r="C158" s="26">
        <f t="shared" si="12"/>
        <v>993.76194811912001</v>
      </c>
      <c r="D158" s="26">
        <f t="shared" si="13"/>
        <v>9</v>
      </c>
      <c r="E158" s="26">
        <f t="shared" si="16"/>
        <v>782.64</v>
      </c>
      <c r="G158" s="25">
        <f t="shared" si="14"/>
        <v>0</v>
      </c>
      <c r="H158" s="25">
        <f t="shared" si="17"/>
        <v>0</v>
      </c>
      <c r="I158" s="25">
        <f t="shared" si="18"/>
        <v>0</v>
      </c>
    </row>
    <row r="159" spans="1:9">
      <c r="A159" s="25">
        <f t="shared" si="15"/>
        <v>28</v>
      </c>
      <c r="B159" s="26">
        <f t="shared" si="11"/>
        <v>993.76194811912001</v>
      </c>
      <c r="C159" s="26">
        <f t="shared" si="12"/>
        <v>993.76194811912001</v>
      </c>
      <c r="D159" s="26">
        <f t="shared" si="13"/>
        <v>9</v>
      </c>
      <c r="E159" s="26">
        <f t="shared" si="16"/>
        <v>782.64</v>
      </c>
      <c r="G159" s="25">
        <f t="shared" si="14"/>
        <v>0</v>
      </c>
      <c r="H159" s="25">
        <f t="shared" si="17"/>
        <v>0</v>
      </c>
      <c r="I159" s="25">
        <f t="shared" si="18"/>
        <v>0</v>
      </c>
    </row>
    <row r="160" spans="1:9">
      <c r="A160" s="25">
        <f t="shared" si="15"/>
        <v>28</v>
      </c>
      <c r="B160" s="26">
        <f t="shared" si="11"/>
        <v>993.76194811912001</v>
      </c>
      <c r="C160" s="26">
        <f t="shared" si="12"/>
        <v>993.76194811912001</v>
      </c>
      <c r="D160" s="26">
        <f t="shared" si="13"/>
        <v>9</v>
      </c>
      <c r="E160" s="26">
        <f t="shared" si="16"/>
        <v>782.64</v>
      </c>
      <c r="G160" s="25">
        <f t="shared" si="14"/>
        <v>0</v>
      </c>
      <c r="H160" s="25">
        <f t="shared" si="17"/>
        <v>0</v>
      </c>
      <c r="I160" s="25">
        <f t="shared" si="18"/>
        <v>0</v>
      </c>
    </row>
    <row r="161" spans="1:9">
      <c r="A161" s="25">
        <f t="shared" si="15"/>
        <v>28</v>
      </c>
      <c r="B161" s="26">
        <f t="shared" si="11"/>
        <v>993.76194811912001</v>
      </c>
      <c r="C161" s="26">
        <f t="shared" si="12"/>
        <v>993.76194811912001</v>
      </c>
      <c r="D161" s="26">
        <f t="shared" si="13"/>
        <v>9</v>
      </c>
      <c r="E161" s="26">
        <f t="shared" si="16"/>
        <v>782.64</v>
      </c>
      <c r="G161" s="25">
        <f t="shared" si="14"/>
        <v>0</v>
      </c>
      <c r="H161" s="25">
        <f t="shared" si="17"/>
        <v>0</v>
      </c>
      <c r="I161" s="25">
        <f t="shared" si="18"/>
        <v>0</v>
      </c>
    </row>
    <row r="162" spans="1:9">
      <c r="A162" s="25">
        <f t="shared" si="15"/>
        <v>28</v>
      </c>
      <c r="B162" s="26">
        <f t="shared" si="11"/>
        <v>993.76194811912001</v>
      </c>
      <c r="C162" s="26">
        <f t="shared" si="12"/>
        <v>993.76194811912001</v>
      </c>
      <c r="D162" s="26">
        <f t="shared" si="13"/>
        <v>9</v>
      </c>
      <c r="E162" s="26">
        <f t="shared" si="16"/>
        <v>782.64</v>
      </c>
      <c r="G162" s="25">
        <f t="shared" si="14"/>
        <v>0</v>
      </c>
      <c r="H162" s="25">
        <f t="shared" si="17"/>
        <v>0</v>
      </c>
      <c r="I162" s="25">
        <f t="shared" si="18"/>
        <v>0</v>
      </c>
    </row>
    <row r="163" spans="1:9">
      <c r="A163" s="25">
        <f t="shared" si="15"/>
        <v>28</v>
      </c>
      <c r="B163" s="26">
        <f t="shared" si="11"/>
        <v>993.76194811912001</v>
      </c>
      <c r="C163" s="26">
        <f t="shared" si="12"/>
        <v>993.76194811912001</v>
      </c>
      <c r="D163" s="26">
        <f t="shared" si="13"/>
        <v>9</v>
      </c>
      <c r="E163" s="26">
        <f t="shared" si="16"/>
        <v>782.64</v>
      </c>
      <c r="G163" s="25">
        <f t="shared" si="14"/>
        <v>0</v>
      </c>
      <c r="H163" s="25">
        <f t="shared" si="17"/>
        <v>0</v>
      </c>
      <c r="I163" s="25">
        <f t="shared" si="18"/>
        <v>0</v>
      </c>
    </row>
    <row r="164" spans="1:9">
      <c r="A164" s="25">
        <f t="shared" si="15"/>
        <v>28</v>
      </c>
      <c r="B164" s="26">
        <f t="shared" si="11"/>
        <v>993.76194811912001</v>
      </c>
      <c r="C164" s="26">
        <f t="shared" si="12"/>
        <v>993.76194811912001</v>
      </c>
      <c r="D164" s="26">
        <f t="shared" si="13"/>
        <v>9</v>
      </c>
      <c r="E164" s="26">
        <f t="shared" si="16"/>
        <v>782.64</v>
      </c>
      <c r="G164" s="25">
        <f t="shared" si="14"/>
        <v>0</v>
      </c>
      <c r="H164" s="25">
        <f t="shared" si="17"/>
        <v>0</v>
      </c>
      <c r="I164" s="25">
        <f t="shared" si="18"/>
        <v>0</v>
      </c>
    </row>
    <row r="165" spans="1:9">
      <c r="A165" s="25">
        <f t="shared" si="15"/>
        <v>28</v>
      </c>
      <c r="B165" s="26">
        <f t="shared" si="11"/>
        <v>993.76194811912001</v>
      </c>
      <c r="C165" s="26">
        <f t="shared" si="12"/>
        <v>993.76194811912001</v>
      </c>
      <c r="D165" s="26">
        <f t="shared" si="13"/>
        <v>9</v>
      </c>
      <c r="E165" s="26">
        <f t="shared" si="16"/>
        <v>782.64</v>
      </c>
      <c r="G165" s="25">
        <f t="shared" si="14"/>
        <v>0</v>
      </c>
      <c r="H165" s="25">
        <f t="shared" si="17"/>
        <v>0</v>
      </c>
      <c r="I165" s="25">
        <f t="shared" si="18"/>
        <v>0</v>
      </c>
    </row>
    <row r="166" spans="1:9">
      <c r="A166" s="25">
        <f t="shared" si="15"/>
        <v>28</v>
      </c>
      <c r="B166" s="26">
        <f t="shared" si="11"/>
        <v>993.76194811912001</v>
      </c>
      <c r="C166" s="26">
        <f t="shared" si="12"/>
        <v>993.76194811912001</v>
      </c>
      <c r="D166" s="26">
        <f t="shared" si="13"/>
        <v>9</v>
      </c>
      <c r="E166" s="26">
        <f t="shared" si="16"/>
        <v>782.64</v>
      </c>
      <c r="G166" s="25">
        <f t="shared" si="14"/>
        <v>0</v>
      </c>
      <c r="H166" s="25">
        <f t="shared" si="17"/>
        <v>0</v>
      </c>
      <c r="I166" s="25">
        <f t="shared" si="18"/>
        <v>0</v>
      </c>
    </row>
    <row r="167" spans="1:9">
      <c r="A167" s="25">
        <f t="shared" si="15"/>
        <v>28</v>
      </c>
      <c r="B167" s="26">
        <f t="shared" si="11"/>
        <v>993.76194811912001</v>
      </c>
      <c r="C167" s="26">
        <f t="shared" si="12"/>
        <v>993.76194811912001</v>
      </c>
      <c r="D167" s="26">
        <f t="shared" si="13"/>
        <v>9</v>
      </c>
      <c r="E167" s="26">
        <f t="shared" si="16"/>
        <v>782.64</v>
      </c>
      <c r="G167" s="25">
        <f t="shared" si="14"/>
        <v>0</v>
      </c>
      <c r="H167" s="25">
        <f t="shared" si="17"/>
        <v>0</v>
      </c>
      <c r="I167" s="25">
        <f t="shared" si="18"/>
        <v>0</v>
      </c>
    </row>
    <row r="168" spans="1:9">
      <c r="A168" s="25">
        <f t="shared" si="15"/>
        <v>28</v>
      </c>
      <c r="B168" s="26">
        <f t="shared" si="11"/>
        <v>993.76194811912001</v>
      </c>
      <c r="C168" s="26">
        <f t="shared" si="12"/>
        <v>993.76194811912001</v>
      </c>
      <c r="D168" s="26">
        <f t="shared" si="13"/>
        <v>9</v>
      </c>
      <c r="E168" s="26">
        <f t="shared" si="16"/>
        <v>782.64</v>
      </c>
      <c r="G168" s="25">
        <f t="shared" si="14"/>
        <v>0</v>
      </c>
      <c r="H168" s="25">
        <f t="shared" si="17"/>
        <v>0</v>
      </c>
      <c r="I168" s="25">
        <f t="shared" si="18"/>
        <v>0</v>
      </c>
    </row>
    <row r="169" spans="1:9">
      <c r="A169" s="25">
        <f t="shared" si="15"/>
        <v>28</v>
      </c>
      <c r="B169" s="26">
        <f t="shared" si="11"/>
        <v>993.76194811912001</v>
      </c>
      <c r="C169" s="26">
        <f t="shared" si="12"/>
        <v>993.76194811912001</v>
      </c>
      <c r="D169" s="26">
        <f t="shared" si="13"/>
        <v>9</v>
      </c>
      <c r="E169" s="26">
        <f t="shared" si="16"/>
        <v>782.64</v>
      </c>
      <c r="G169" s="25">
        <f t="shared" si="14"/>
        <v>0</v>
      </c>
      <c r="H169" s="25">
        <f t="shared" si="17"/>
        <v>0</v>
      </c>
      <c r="I169" s="25">
        <f t="shared" si="18"/>
        <v>0</v>
      </c>
    </row>
    <row r="170" spans="1:9">
      <c r="A170" s="25">
        <f t="shared" si="15"/>
        <v>28</v>
      </c>
      <c r="B170" s="26">
        <f t="shared" si="11"/>
        <v>993.76194811912001</v>
      </c>
      <c r="C170" s="26">
        <f t="shared" si="12"/>
        <v>993.76194811912001</v>
      </c>
      <c r="D170" s="26">
        <f t="shared" si="13"/>
        <v>9</v>
      </c>
      <c r="E170" s="26">
        <f t="shared" si="16"/>
        <v>782.64</v>
      </c>
      <c r="G170" s="25">
        <f t="shared" si="14"/>
        <v>0</v>
      </c>
      <c r="H170" s="25">
        <f t="shared" si="17"/>
        <v>0</v>
      </c>
      <c r="I170" s="25">
        <f t="shared" si="18"/>
        <v>0</v>
      </c>
    </row>
    <row r="171" spans="1:9">
      <c r="A171" s="25">
        <f t="shared" si="15"/>
        <v>28</v>
      </c>
      <c r="B171" s="26">
        <f t="shared" si="11"/>
        <v>993.76194811912001</v>
      </c>
      <c r="C171" s="26">
        <f t="shared" si="12"/>
        <v>993.76194811912001</v>
      </c>
      <c r="D171" s="26">
        <f t="shared" si="13"/>
        <v>9</v>
      </c>
      <c r="E171" s="26">
        <f t="shared" si="16"/>
        <v>782.64</v>
      </c>
      <c r="G171" s="25">
        <f t="shared" si="14"/>
        <v>0</v>
      </c>
      <c r="H171" s="25">
        <f t="shared" si="17"/>
        <v>0</v>
      </c>
      <c r="I171" s="25">
        <f t="shared" si="18"/>
        <v>0</v>
      </c>
    </row>
    <row r="172" spans="1:9">
      <c r="A172" s="25">
        <f t="shared" si="15"/>
        <v>28</v>
      </c>
      <c r="B172" s="26">
        <f t="shared" si="11"/>
        <v>993.76194811912001</v>
      </c>
      <c r="C172" s="26">
        <f t="shared" si="12"/>
        <v>993.76194811912001</v>
      </c>
      <c r="D172" s="26">
        <f t="shared" si="13"/>
        <v>9</v>
      </c>
      <c r="E172" s="26">
        <f t="shared" si="16"/>
        <v>782.64</v>
      </c>
      <c r="G172" s="25">
        <f t="shared" si="14"/>
        <v>0</v>
      </c>
      <c r="H172" s="25">
        <f t="shared" si="17"/>
        <v>0</v>
      </c>
      <c r="I172" s="25">
        <f t="shared" si="18"/>
        <v>0</v>
      </c>
    </row>
    <row r="173" spans="1:9">
      <c r="A173" s="25">
        <f t="shared" ref="A173:A183" si="19">IF(A172&lt;$O$9,A172+1,$O$9)</f>
        <v>28</v>
      </c>
      <c r="B173" s="26">
        <f t="shared" si="11"/>
        <v>993.76194811912001</v>
      </c>
      <c r="C173" s="26">
        <f t="shared" si="12"/>
        <v>993.76194811912001</v>
      </c>
      <c r="D173" s="26">
        <f t="shared" si="13"/>
        <v>9</v>
      </c>
      <c r="E173" s="26">
        <f t="shared" ref="E173:E183" si="20">IF(ISBLANK(C78),E172,C78)</f>
        <v>782.64</v>
      </c>
      <c r="G173" s="25">
        <f t="shared" si="14"/>
        <v>0</v>
      </c>
      <c r="H173" s="25">
        <f t="shared" ref="H173:H183" si="21">ABS(B173-E173)*G173</f>
        <v>0</v>
      </c>
      <c r="I173" s="25">
        <f t="shared" ref="I173:I183" si="22">ABS(C173-E173)*G173</f>
        <v>0</v>
      </c>
    </row>
    <row r="174" spans="1:9">
      <c r="A174" s="25">
        <f t="shared" si="19"/>
        <v>28</v>
      </c>
      <c r="B174" s="26">
        <f t="shared" ref="B174:B183" si="23">IF(A173&lt;$O$9,B173*$E$7+$H$7,B173)</f>
        <v>993.76194811912001</v>
      </c>
      <c r="C174" s="26">
        <f t="shared" ref="C174:C183" si="24">IF(A174&gt;$O$9,C173,$E$9*$G$9^(A174)+$I$9)</f>
        <v>993.76194811912001</v>
      </c>
      <c r="D174" s="26">
        <f t="shared" ref="D174:D183" si="25">IF(ISBLANK(C79),D173,D173+1)</f>
        <v>9</v>
      </c>
      <c r="E174" s="26">
        <f t="shared" si="20"/>
        <v>782.64</v>
      </c>
      <c r="G174" s="25">
        <f t="shared" ref="G174:G183" si="26">IF(OR(A174=A173,D174=D173),0,1)</f>
        <v>0</v>
      </c>
      <c r="H174" s="25">
        <f t="shared" si="21"/>
        <v>0</v>
      </c>
      <c r="I174" s="25">
        <f t="shared" si="22"/>
        <v>0</v>
      </c>
    </row>
    <row r="175" spans="1:9">
      <c r="A175" s="25">
        <f t="shared" si="19"/>
        <v>28</v>
      </c>
      <c r="B175" s="26">
        <f t="shared" si="23"/>
        <v>993.76194811912001</v>
      </c>
      <c r="C175" s="26">
        <f t="shared" si="24"/>
        <v>993.76194811912001</v>
      </c>
      <c r="D175" s="26">
        <f t="shared" si="25"/>
        <v>9</v>
      </c>
      <c r="E175" s="26">
        <f t="shared" si="20"/>
        <v>782.64</v>
      </c>
      <c r="G175" s="25">
        <f t="shared" si="26"/>
        <v>0</v>
      </c>
      <c r="H175" s="25">
        <f t="shared" si="21"/>
        <v>0</v>
      </c>
      <c r="I175" s="25">
        <f t="shared" si="22"/>
        <v>0</v>
      </c>
    </row>
    <row r="176" spans="1:9">
      <c r="A176" s="25">
        <f t="shared" si="19"/>
        <v>28</v>
      </c>
      <c r="B176" s="26">
        <f t="shared" si="23"/>
        <v>993.76194811912001</v>
      </c>
      <c r="C176" s="26">
        <f t="shared" si="24"/>
        <v>993.76194811912001</v>
      </c>
      <c r="D176" s="26">
        <f t="shared" si="25"/>
        <v>9</v>
      </c>
      <c r="E176" s="26">
        <f t="shared" si="20"/>
        <v>782.64</v>
      </c>
      <c r="G176" s="25">
        <f t="shared" si="26"/>
        <v>0</v>
      </c>
      <c r="H176" s="25">
        <f t="shared" si="21"/>
        <v>0</v>
      </c>
      <c r="I176" s="25">
        <f t="shared" si="22"/>
        <v>0</v>
      </c>
    </row>
    <row r="177" spans="1:9">
      <c r="A177" s="25">
        <f t="shared" si="19"/>
        <v>28</v>
      </c>
      <c r="B177" s="26">
        <f t="shared" si="23"/>
        <v>993.76194811912001</v>
      </c>
      <c r="C177" s="26">
        <f t="shared" si="24"/>
        <v>993.76194811912001</v>
      </c>
      <c r="D177" s="26">
        <f t="shared" si="25"/>
        <v>9</v>
      </c>
      <c r="E177" s="26">
        <f t="shared" si="20"/>
        <v>782.64</v>
      </c>
      <c r="G177" s="25">
        <f t="shared" si="26"/>
        <v>0</v>
      </c>
      <c r="H177" s="25">
        <f t="shared" si="21"/>
        <v>0</v>
      </c>
      <c r="I177" s="25">
        <f t="shared" si="22"/>
        <v>0</v>
      </c>
    </row>
    <row r="178" spans="1:9">
      <c r="A178" s="25">
        <f t="shared" si="19"/>
        <v>28</v>
      </c>
      <c r="B178" s="26">
        <f t="shared" si="23"/>
        <v>993.76194811912001</v>
      </c>
      <c r="C178" s="26">
        <f t="shared" si="24"/>
        <v>993.76194811912001</v>
      </c>
      <c r="D178" s="26">
        <f t="shared" si="25"/>
        <v>9</v>
      </c>
      <c r="E178" s="26">
        <f t="shared" si="20"/>
        <v>782.64</v>
      </c>
      <c r="G178" s="25">
        <f t="shared" si="26"/>
        <v>0</v>
      </c>
      <c r="H178" s="25">
        <f t="shared" si="21"/>
        <v>0</v>
      </c>
      <c r="I178" s="25">
        <f t="shared" si="22"/>
        <v>0</v>
      </c>
    </row>
    <row r="179" spans="1:9">
      <c r="A179" s="25">
        <f t="shared" si="19"/>
        <v>28</v>
      </c>
      <c r="B179" s="26">
        <f t="shared" si="23"/>
        <v>993.76194811912001</v>
      </c>
      <c r="C179" s="26">
        <f t="shared" si="24"/>
        <v>993.76194811912001</v>
      </c>
      <c r="D179" s="26">
        <f t="shared" si="25"/>
        <v>9</v>
      </c>
      <c r="E179" s="26">
        <f t="shared" si="20"/>
        <v>782.64</v>
      </c>
      <c r="G179" s="25">
        <f t="shared" si="26"/>
        <v>0</v>
      </c>
      <c r="H179" s="25">
        <f t="shared" si="21"/>
        <v>0</v>
      </c>
      <c r="I179" s="25">
        <f t="shared" si="22"/>
        <v>0</v>
      </c>
    </row>
    <row r="180" spans="1:9">
      <c r="A180" s="25">
        <f t="shared" si="19"/>
        <v>28</v>
      </c>
      <c r="B180" s="26">
        <f t="shared" si="23"/>
        <v>993.76194811912001</v>
      </c>
      <c r="C180" s="26">
        <f t="shared" si="24"/>
        <v>993.76194811912001</v>
      </c>
      <c r="D180" s="26">
        <f t="shared" si="25"/>
        <v>9</v>
      </c>
      <c r="E180" s="26">
        <f t="shared" si="20"/>
        <v>782.64</v>
      </c>
      <c r="G180" s="25">
        <f t="shared" si="26"/>
        <v>0</v>
      </c>
      <c r="H180" s="25">
        <f t="shared" si="21"/>
        <v>0</v>
      </c>
      <c r="I180" s="25">
        <f t="shared" si="22"/>
        <v>0</v>
      </c>
    </row>
    <row r="181" spans="1:9">
      <c r="A181" s="25">
        <f t="shared" si="19"/>
        <v>28</v>
      </c>
      <c r="B181" s="26">
        <f t="shared" si="23"/>
        <v>993.76194811912001</v>
      </c>
      <c r="C181" s="26">
        <f t="shared" si="24"/>
        <v>993.76194811912001</v>
      </c>
      <c r="D181" s="26">
        <f t="shared" si="25"/>
        <v>9</v>
      </c>
      <c r="E181" s="26">
        <f t="shared" si="20"/>
        <v>782.64</v>
      </c>
      <c r="G181" s="25">
        <f t="shared" si="26"/>
        <v>0</v>
      </c>
      <c r="H181" s="25">
        <f t="shared" si="21"/>
        <v>0</v>
      </c>
      <c r="I181" s="25">
        <f t="shared" si="22"/>
        <v>0</v>
      </c>
    </row>
    <row r="182" spans="1:9">
      <c r="A182" s="25">
        <f t="shared" si="19"/>
        <v>28</v>
      </c>
      <c r="B182" s="26">
        <f t="shared" si="23"/>
        <v>993.76194811912001</v>
      </c>
      <c r="C182" s="26">
        <f t="shared" si="24"/>
        <v>993.76194811912001</v>
      </c>
      <c r="D182" s="26">
        <f t="shared" si="25"/>
        <v>9</v>
      </c>
      <c r="E182" s="26">
        <f t="shared" si="20"/>
        <v>782.64</v>
      </c>
      <c r="G182" s="25">
        <f t="shared" si="26"/>
        <v>0</v>
      </c>
      <c r="H182" s="25">
        <f t="shared" si="21"/>
        <v>0</v>
      </c>
      <c r="I182" s="25">
        <f t="shared" si="22"/>
        <v>0</v>
      </c>
    </row>
    <row r="183" spans="1:9">
      <c r="A183" s="25">
        <f t="shared" si="19"/>
        <v>28</v>
      </c>
      <c r="B183" s="26">
        <f t="shared" si="23"/>
        <v>993.76194811912001</v>
      </c>
      <c r="C183" s="26">
        <f t="shared" si="24"/>
        <v>993.76194811912001</v>
      </c>
      <c r="D183" s="26">
        <f t="shared" si="25"/>
        <v>9</v>
      </c>
      <c r="E183" s="26">
        <f t="shared" si="20"/>
        <v>782.64</v>
      </c>
      <c r="G183" s="25">
        <f t="shared" si="26"/>
        <v>0</v>
      </c>
      <c r="H183" s="25">
        <f t="shared" si="21"/>
        <v>0</v>
      </c>
      <c r="I183" s="25">
        <f t="shared" si="22"/>
        <v>0</v>
      </c>
    </row>
    <row r="184" spans="1:9">
      <c r="A184" s="8"/>
      <c r="B184" s="27"/>
      <c r="C184" s="27"/>
      <c r="D184" s="8"/>
      <c r="G184" s="43">
        <f>SUM(G108:G183)</f>
        <v>10</v>
      </c>
      <c r="H184" s="43">
        <f t="shared" ref="H184:I184" si="27">SUM(H108:H183)</f>
        <v>227.35690257175804</v>
      </c>
      <c r="I184" s="43">
        <f t="shared" si="27"/>
        <v>227.35690257175844</v>
      </c>
    </row>
    <row r="185" spans="1:9">
      <c r="A185" s="8"/>
      <c r="B185" s="27"/>
      <c r="C185" s="27"/>
      <c r="D185" s="8"/>
    </row>
    <row r="186" spans="1:9">
      <c r="A186" s="8"/>
      <c r="B186" s="27"/>
      <c r="C186" s="27"/>
      <c r="D186" s="8"/>
      <c r="G186" s="25" t="s">
        <v>25</v>
      </c>
      <c r="H186" s="25">
        <f>G184</f>
        <v>10</v>
      </c>
      <c r="I186" s="25">
        <f>G184</f>
        <v>10</v>
      </c>
    </row>
    <row r="187" spans="1:9">
      <c r="A187" s="8"/>
      <c r="B187" s="27"/>
      <c r="C187" s="27"/>
      <c r="D187" s="8"/>
      <c r="G187" s="25" t="s">
        <v>23</v>
      </c>
      <c r="H187" s="25">
        <f>H184</f>
        <v>227.35690257175804</v>
      </c>
      <c r="I187" s="25">
        <f>I184</f>
        <v>227.35690257175844</v>
      </c>
    </row>
    <row r="188" spans="1:9">
      <c r="A188" s="8"/>
      <c r="B188" s="27"/>
      <c r="C188" s="27"/>
      <c r="D188" s="8"/>
      <c r="G188" s="25" t="s">
        <v>24</v>
      </c>
      <c r="H188" s="25">
        <f>H187/H186</f>
        <v>22.735690257175804</v>
      </c>
      <c r="I188" s="25">
        <f>I187/I186</f>
        <v>22.735690257175843</v>
      </c>
    </row>
    <row r="189" spans="1:9">
      <c r="A189" s="8"/>
      <c r="B189" s="27"/>
      <c r="C189" s="27"/>
      <c r="D189" s="8"/>
    </row>
    <row r="190" spans="1:9">
      <c r="A190" s="8"/>
      <c r="B190" s="27"/>
      <c r="C190" s="27"/>
      <c r="D190" s="8"/>
    </row>
    <row r="191" spans="1:9">
      <c r="A191" s="8"/>
      <c r="B191" s="27"/>
      <c r="C191" s="27"/>
      <c r="D191" s="8"/>
    </row>
    <row r="192" spans="1:9">
      <c r="A192" s="8"/>
      <c r="B192" s="27"/>
      <c r="C192" s="27"/>
      <c r="D192" s="8"/>
    </row>
    <row r="193" spans="1:4">
      <c r="A193" s="8"/>
      <c r="B193" s="27"/>
      <c r="C193" s="27"/>
      <c r="D193" s="8"/>
    </row>
    <row r="194" spans="1:4">
      <c r="A194" s="8"/>
      <c r="B194" s="27"/>
      <c r="C194" s="27"/>
      <c r="D194" s="8"/>
    </row>
    <row r="195" spans="1:4">
      <c r="A195" s="8"/>
      <c r="B195" s="27"/>
      <c r="C195" s="27"/>
      <c r="D195" s="8"/>
    </row>
    <row r="196" spans="1:4">
      <c r="A196" s="8"/>
      <c r="B196" s="27"/>
      <c r="C196" s="27"/>
      <c r="D196" s="8"/>
    </row>
    <row r="197" spans="1:4">
      <c r="A197" s="8"/>
      <c r="B197" s="27"/>
      <c r="C197" s="27"/>
      <c r="D197" s="8"/>
    </row>
    <row r="198" spans="1:4">
      <c r="A198" s="8"/>
      <c r="B198" s="27"/>
      <c r="C198" s="27"/>
      <c r="D198" s="8"/>
    </row>
    <row r="199" spans="1:4">
      <c r="A199" s="8"/>
      <c r="B199" s="27"/>
      <c r="C199" s="27"/>
      <c r="D199" s="8"/>
    </row>
    <row r="200" spans="1:4">
      <c r="A200" s="8"/>
      <c r="B200" s="27"/>
      <c r="C200" s="27"/>
      <c r="D200" s="8"/>
    </row>
    <row r="201" spans="1:4">
      <c r="A201" s="8"/>
      <c r="B201" s="27"/>
      <c r="C201" s="27"/>
      <c r="D201" s="8"/>
    </row>
    <row r="202" spans="1:4">
      <c r="A202" s="8"/>
      <c r="B202" s="27"/>
      <c r="C202" s="27"/>
      <c r="D202" s="8"/>
    </row>
    <row r="203" spans="1:4">
      <c r="A203" s="8"/>
      <c r="B203" s="27"/>
      <c r="C203" s="27"/>
      <c r="D203" s="8"/>
    </row>
    <row r="204" spans="1:4">
      <c r="A204" s="8"/>
      <c r="B204" s="27"/>
      <c r="C204" s="27"/>
      <c r="D204" s="8"/>
    </row>
    <row r="205" spans="1:4">
      <c r="A205" s="8"/>
      <c r="B205" s="27"/>
      <c r="C205" s="27"/>
      <c r="D205" s="8"/>
    </row>
    <row r="206" spans="1:4">
      <c r="A206" s="8"/>
      <c r="B206" s="27"/>
      <c r="C206" s="27"/>
      <c r="D206" s="8"/>
    </row>
    <row r="207" spans="1:4">
      <c r="A207" s="8"/>
      <c r="B207" s="27"/>
      <c r="C207" s="27"/>
      <c r="D207" s="8"/>
    </row>
    <row r="208" spans="1:4">
      <c r="A208" s="8"/>
      <c r="B208" s="27"/>
      <c r="C208" s="27"/>
      <c r="D208" s="8"/>
    </row>
    <row r="209" spans="1:4">
      <c r="A209" s="8"/>
      <c r="B209" s="27"/>
      <c r="C209" s="27"/>
      <c r="D209" s="8"/>
    </row>
    <row r="210" spans="1:4">
      <c r="A210" s="8"/>
      <c r="B210" s="27"/>
      <c r="C210" s="27"/>
      <c r="D210" s="8"/>
    </row>
    <row r="211" spans="1:4">
      <c r="A211" s="8"/>
      <c r="B211" s="27"/>
      <c r="C211" s="27"/>
      <c r="D211" s="8"/>
    </row>
    <row r="212" spans="1:4">
      <c r="A212" s="8"/>
      <c r="B212" s="27"/>
      <c r="C212" s="27"/>
      <c r="D212" s="8"/>
    </row>
    <row r="213" spans="1:4">
      <c r="A213" s="8"/>
      <c r="B213" s="27"/>
      <c r="C213" s="27"/>
      <c r="D213" s="8"/>
    </row>
    <row r="214" spans="1:4">
      <c r="A214" s="8"/>
      <c r="B214" s="27"/>
      <c r="C214" s="27"/>
      <c r="D214" s="8"/>
    </row>
    <row r="215" spans="1:4">
      <c r="A215" s="8"/>
      <c r="B215" s="27"/>
      <c r="C215" s="27"/>
      <c r="D215" s="8"/>
    </row>
    <row r="216" spans="1:4">
      <c r="A216" s="8"/>
      <c r="B216" s="27"/>
      <c r="C216" s="27"/>
      <c r="D216" s="8"/>
    </row>
    <row r="217" spans="1:4">
      <c r="A217" s="8"/>
      <c r="B217" s="27"/>
      <c r="C217" s="27"/>
      <c r="D217" s="8"/>
    </row>
    <row r="218" spans="1:4">
      <c r="A218" s="8"/>
      <c r="B218" s="27"/>
      <c r="C218" s="27"/>
      <c r="D218" s="8"/>
    </row>
    <row r="219" spans="1:4">
      <c r="A219" s="8"/>
      <c r="B219" s="27"/>
      <c r="C219" s="27"/>
      <c r="D219" s="8"/>
    </row>
    <row r="220" spans="1:4">
      <c r="A220" s="8"/>
      <c r="B220" s="27"/>
      <c r="C220" s="27"/>
      <c r="D220" s="8"/>
    </row>
    <row r="221" spans="1:4">
      <c r="A221" s="8"/>
      <c r="B221" s="27"/>
      <c r="C221" s="27"/>
      <c r="D221" s="8"/>
    </row>
    <row r="222" spans="1:4">
      <c r="A222" s="8"/>
      <c r="B222" s="27"/>
      <c r="C222" s="27"/>
      <c r="D222" s="8"/>
    </row>
    <row r="223" spans="1:4">
      <c r="A223" s="8"/>
      <c r="B223" s="27"/>
      <c r="C223" s="27"/>
      <c r="D223" s="8"/>
    </row>
    <row r="224" spans="1:4">
      <c r="A224" s="8"/>
      <c r="B224" s="27"/>
      <c r="C224" s="27"/>
      <c r="D224" s="8"/>
    </row>
    <row r="225" spans="1:4">
      <c r="A225" s="8"/>
      <c r="B225" s="27"/>
      <c r="C225" s="27"/>
      <c r="D225" s="8"/>
    </row>
    <row r="226" spans="1:4">
      <c r="A226" s="8"/>
      <c r="B226" s="27"/>
      <c r="C226" s="27"/>
      <c r="D226" s="8"/>
    </row>
    <row r="227" spans="1:4">
      <c r="A227" s="8"/>
      <c r="B227" s="27"/>
      <c r="C227" s="27"/>
      <c r="D227" s="8"/>
    </row>
    <row r="228" spans="1:4">
      <c r="A228" s="8"/>
      <c r="B228" s="27"/>
      <c r="C228" s="27"/>
      <c r="D228" s="8"/>
    </row>
    <row r="229" spans="1:4">
      <c r="A229" s="8"/>
      <c r="B229" s="27"/>
      <c r="C229" s="27"/>
      <c r="D229" s="8"/>
    </row>
    <row r="230" spans="1:4">
      <c r="A230" s="8"/>
      <c r="B230" s="27"/>
      <c r="C230" s="27"/>
      <c r="D230" s="8"/>
    </row>
    <row r="231" spans="1:4">
      <c r="A231" s="8"/>
      <c r="B231" s="27"/>
      <c r="C231" s="27"/>
      <c r="D231" s="8"/>
    </row>
    <row r="232" spans="1:4">
      <c r="A232" s="8"/>
      <c r="B232" s="27"/>
      <c r="C232" s="27"/>
      <c r="D232" s="8"/>
    </row>
    <row r="233" spans="1:4">
      <c r="A233" s="8"/>
      <c r="B233" s="27"/>
      <c r="C233" s="27"/>
      <c r="D233" s="8"/>
    </row>
    <row r="234" spans="1:4">
      <c r="A234" s="8"/>
      <c r="B234" s="27"/>
      <c r="C234" s="27"/>
      <c r="D234" s="8"/>
    </row>
    <row r="235" spans="1:4">
      <c r="A235" s="8"/>
      <c r="B235" s="27"/>
      <c r="C235" s="27"/>
      <c r="D235" s="8"/>
    </row>
    <row r="236" spans="1:4">
      <c r="A236" s="8"/>
      <c r="B236" s="27"/>
      <c r="C236" s="27"/>
      <c r="D236" s="8"/>
    </row>
    <row r="237" spans="1:4">
      <c r="A237" s="8"/>
      <c r="B237" s="27"/>
      <c r="C237" s="27"/>
      <c r="D237" s="8"/>
    </row>
    <row r="238" spans="1:4">
      <c r="A238" s="8"/>
      <c r="B238" s="27"/>
      <c r="C238" s="27"/>
      <c r="D238" s="8"/>
    </row>
    <row r="239" spans="1:4">
      <c r="A239" s="8"/>
      <c r="B239" s="27"/>
      <c r="C239" s="27"/>
      <c r="D239" s="8"/>
    </row>
    <row r="240" spans="1:4">
      <c r="A240" s="8"/>
      <c r="B240" s="27"/>
      <c r="C240" s="27"/>
      <c r="D240" s="8"/>
    </row>
    <row r="241" spans="1:4">
      <c r="A241" s="8"/>
      <c r="B241" s="27"/>
      <c r="C241" s="27"/>
      <c r="D241" s="8"/>
    </row>
    <row r="242" spans="1:4">
      <c r="A242" s="8"/>
      <c r="B242" s="27"/>
      <c r="C242" s="27"/>
      <c r="D242" s="8"/>
    </row>
    <row r="243" spans="1:4">
      <c r="A243" s="8"/>
      <c r="B243" s="27"/>
      <c r="C243" s="27"/>
      <c r="D243" s="8"/>
    </row>
    <row r="244" spans="1:4">
      <c r="A244" s="8"/>
      <c r="B244" s="27"/>
      <c r="C244" s="27"/>
      <c r="D244" s="8"/>
    </row>
    <row r="245" spans="1:4">
      <c r="A245" s="8"/>
      <c r="B245" s="27"/>
      <c r="C245" s="27"/>
      <c r="D245" s="8"/>
    </row>
    <row r="246" spans="1:4">
      <c r="A246" s="8"/>
      <c r="B246" s="27"/>
      <c r="C246" s="27"/>
      <c r="D246" s="8"/>
    </row>
    <row r="247" spans="1:4">
      <c r="A247" s="8"/>
      <c r="B247" s="27"/>
      <c r="C247" s="27"/>
      <c r="D247" s="8"/>
    </row>
    <row r="248" spans="1:4">
      <c r="A248" s="8"/>
      <c r="B248" s="27"/>
      <c r="C248" s="27"/>
      <c r="D248" s="8"/>
    </row>
    <row r="249" spans="1:4">
      <c r="A249" s="8"/>
      <c r="B249" s="27"/>
      <c r="C249" s="27"/>
      <c r="D249" s="8"/>
    </row>
    <row r="250" spans="1:4">
      <c r="A250" s="8"/>
      <c r="B250" s="27"/>
      <c r="C250" s="27"/>
      <c r="D250" s="8"/>
    </row>
    <row r="251" spans="1:4">
      <c r="A251" s="8"/>
      <c r="B251" s="27"/>
      <c r="C251" s="27"/>
      <c r="D251" s="8"/>
    </row>
    <row r="252" spans="1:4">
      <c r="A252" s="8"/>
      <c r="B252" s="27"/>
      <c r="C252" s="27"/>
      <c r="D252" s="8"/>
    </row>
    <row r="253" spans="1:4">
      <c r="A253" s="8"/>
      <c r="B253" s="27"/>
      <c r="C253" s="27"/>
      <c r="D253" s="8"/>
    </row>
    <row r="254" spans="1:4">
      <c r="A254" s="8"/>
      <c r="B254" s="27"/>
      <c r="C254" s="27"/>
      <c r="D254" s="8"/>
    </row>
    <row r="255" spans="1:4">
      <c r="A255" s="8"/>
      <c r="B255" s="27"/>
      <c r="C255" s="27"/>
      <c r="D255" s="8"/>
    </row>
    <row r="256" spans="1:4">
      <c r="A256" s="8"/>
      <c r="B256" s="27"/>
      <c r="C256" s="27"/>
      <c r="D256" s="8"/>
    </row>
    <row r="257" spans="1:4">
      <c r="A257" s="8"/>
      <c r="B257" s="27"/>
      <c r="C257" s="27"/>
      <c r="D257" s="8"/>
    </row>
    <row r="258" spans="1:4">
      <c r="A258" s="8"/>
      <c r="B258" s="27"/>
      <c r="C258" s="27"/>
      <c r="D258" s="8"/>
    </row>
    <row r="259" spans="1:4">
      <c r="A259" s="8"/>
      <c r="B259" s="27"/>
      <c r="C259" s="27"/>
      <c r="D259" s="8"/>
    </row>
    <row r="260" spans="1:4">
      <c r="A260" s="8"/>
      <c r="B260" s="27"/>
      <c r="C260" s="27"/>
      <c r="D260" s="8"/>
    </row>
    <row r="261" spans="1:4">
      <c r="A261" s="8"/>
      <c r="B261" s="27"/>
      <c r="C261" s="27"/>
      <c r="D261" s="8"/>
    </row>
    <row r="262" spans="1:4">
      <c r="A262" s="8"/>
      <c r="B262" s="27"/>
      <c r="C262" s="27"/>
      <c r="D262" s="8"/>
    </row>
    <row r="263" spans="1:4">
      <c r="A263" s="8"/>
      <c r="B263" s="27"/>
      <c r="C263" s="27"/>
      <c r="D263" s="8"/>
    </row>
    <row r="264" spans="1:4">
      <c r="A264" s="8"/>
      <c r="B264" s="27"/>
      <c r="C264" s="27"/>
      <c r="D264" s="8"/>
    </row>
    <row r="265" spans="1:4">
      <c r="A265" s="8"/>
      <c r="B265" s="27"/>
      <c r="C265" s="27"/>
      <c r="D265" s="8"/>
    </row>
    <row r="266" spans="1:4">
      <c r="A266" s="8"/>
      <c r="B266" s="27"/>
      <c r="C266" s="27"/>
      <c r="D266" s="8"/>
    </row>
    <row r="267" spans="1:4">
      <c r="A267" s="8"/>
      <c r="B267" s="27"/>
      <c r="C267" s="27"/>
      <c r="D267" s="8"/>
    </row>
    <row r="268" spans="1:4">
      <c r="A268" s="8"/>
      <c r="B268" s="27"/>
      <c r="C268" s="27"/>
      <c r="D268" s="8"/>
    </row>
    <row r="269" spans="1:4">
      <c r="A269" s="8"/>
      <c r="B269" s="27"/>
      <c r="C269" s="27"/>
      <c r="D269" s="8"/>
    </row>
    <row r="270" spans="1:4">
      <c r="A270" s="8"/>
      <c r="B270" s="27"/>
      <c r="C270" s="27"/>
      <c r="D270" s="8"/>
    </row>
    <row r="271" spans="1:4">
      <c r="A271" s="8"/>
      <c r="B271" s="27"/>
      <c r="C271" s="27"/>
      <c r="D271" s="8"/>
    </row>
    <row r="272" spans="1:4">
      <c r="A272" s="8"/>
      <c r="B272" s="27"/>
      <c r="C272" s="27"/>
      <c r="D272" s="8"/>
    </row>
  </sheetData>
  <mergeCells count="14">
    <mergeCell ref="M16:N16"/>
    <mergeCell ref="A106:B106"/>
    <mergeCell ref="A103:D105"/>
    <mergeCell ref="G106:G107"/>
    <mergeCell ref="J106:J107"/>
    <mergeCell ref="L31:M31"/>
    <mergeCell ref="B2:B3"/>
    <mergeCell ref="B5:D5"/>
    <mergeCell ref="A7:C7"/>
    <mergeCell ref="H106:H107"/>
    <mergeCell ref="I106:I107"/>
    <mergeCell ref="H31:I31"/>
    <mergeCell ref="H7:I7"/>
    <mergeCell ref="A9:C9"/>
  </mergeCells>
  <pageMargins left="0.75" right="0.75" top="1" bottom="1" header="0.5" footer="0.5"/>
  <pageSetup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66"/>
  <sheetViews>
    <sheetView showGridLines="0" zoomScaleNormal="100" workbookViewId="0">
      <selection activeCell="B2" sqref="B2:B3"/>
    </sheetView>
  </sheetViews>
  <sheetFormatPr defaultRowHeight="13.2"/>
  <cols>
    <col min="1" max="1" width="6.33203125" customWidth="1"/>
    <col min="6" max="6" width="2.33203125" customWidth="1"/>
    <col min="8" max="8" width="6.5546875" customWidth="1"/>
    <col min="10" max="10" width="12.77734375" customWidth="1"/>
    <col min="11" max="11" width="13.77734375" customWidth="1"/>
    <col min="12" max="12" width="7.33203125" customWidth="1"/>
    <col min="14" max="14" width="12.77734375" customWidth="1"/>
  </cols>
  <sheetData>
    <row r="1" spans="2:15" ht="12" customHeight="1">
      <c r="J1" s="34"/>
      <c r="K1" s="38"/>
      <c r="L1" s="38"/>
      <c r="M1" s="38"/>
      <c r="N1" s="38"/>
    </row>
    <row r="2" spans="2:15" ht="18.600000000000001" customHeight="1">
      <c r="B2" s="66"/>
      <c r="J2" s="38"/>
      <c r="K2" s="38"/>
      <c r="L2" s="38"/>
      <c r="M2" s="38"/>
      <c r="N2" s="38"/>
    </row>
    <row r="3" spans="2:15" ht="19.8" customHeight="1">
      <c r="B3" s="66"/>
      <c r="J3" s="37"/>
      <c r="K3" s="37"/>
      <c r="L3" s="37"/>
      <c r="M3" s="37"/>
      <c r="N3" s="37"/>
    </row>
    <row r="4" spans="2:15" ht="19.8" customHeight="1">
      <c r="B4" s="33"/>
      <c r="J4" s="37"/>
      <c r="K4" s="37"/>
      <c r="L4" s="37"/>
      <c r="M4" s="37"/>
      <c r="N4" s="37"/>
    </row>
    <row r="5" spans="2:15" ht="8.25" customHeight="1">
      <c r="B5" s="9"/>
      <c r="C5" s="29"/>
      <c r="D5" s="8"/>
      <c r="E5" s="8"/>
      <c r="F5" s="8"/>
      <c r="M5" s="36"/>
      <c r="N5" s="36"/>
    </row>
    <row r="6" spans="2:15" ht="41.25" customHeight="1">
      <c r="B6" s="32" t="s">
        <v>4</v>
      </c>
      <c r="C6" s="32" t="s">
        <v>7</v>
      </c>
      <c r="D6" s="32" t="s">
        <v>28</v>
      </c>
      <c r="E6" s="32" t="s">
        <v>29</v>
      </c>
      <c r="F6" s="29"/>
      <c r="G6" s="4"/>
      <c r="H6" s="4"/>
      <c r="I6" s="4"/>
      <c r="J6" s="4"/>
      <c r="K6" s="4"/>
      <c r="L6" s="4"/>
      <c r="M6" s="59"/>
      <c r="N6" s="59"/>
      <c r="O6" s="4"/>
    </row>
    <row r="7" spans="2:15" ht="12.75" customHeight="1">
      <c r="B7" s="17">
        <f>IF(EXACT(C7,""),"",'diff eqn + data points'!B13)</f>
        <v>0</v>
      </c>
      <c r="C7" s="17">
        <f>IF(ISBLANK('diff eqn + data points'!C13),"",'diff eqn + data points'!C13)</f>
        <v>221.64</v>
      </c>
      <c r="D7" s="17">
        <f>IF(ISBLANK('diff eqn + data points'!C14),"",C8-C7)</f>
        <v>117.34000000000003</v>
      </c>
      <c r="E7" s="17">
        <f>IF(EXACT("",D8),"",IF(D7=0,"error",D8/D7))</f>
        <v>0.69447758650076685</v>
      </c>
      <c r="F7" s="4"/>
      <c r="G7" s="4"/>
      <c r="H7" s="4"/>
      <c r="I7" s="4"/>
      <c r="J7" s="4"/>
      <c r="K7" s="4"/>
      <c r="L7" s="4"/>
      <c r="M7" s="4"/>
      <c r="N7" s="4"/>
      <c r="O7" s="4"/>
    </row>
    <row r="8" spans="2:15">
      <c r="B8" s="17">
        <f>IF(EXACT(C8,""),"",B7+1)</f>
        <v>1</v>
      </c>
      <c r="C8" s="17">
        <f>IF(ISBLANK('diff eqn + data points'!C14),"",'diff eqn + data points'!C14)</f>
        <v>338.98</v>
      </c>
      <c r="D8" s="17">
        <f>IF(ISBLANK('diff eqn + data points'!C15),"",C9-C8)</f>
        <v>81.490000000000009</v>
      </c>
      <c r="E8" s="17">
        <f t="shared" ref="E8:E71" si="0">IF(EXACT("",D9),"",IF(D8=0,"error",D9/D8))</f>
        <v>0.99999999999999933</v>
      </c>
      <c r="F8" s="4"/>
      <c r="G8" s="4"/>
      <c r="H8" s="4"/>
      <c r="I8" s="4"/>
      <c r="J8" s="4"/>
      <c r="K8" s="4"/>
      <c r="L8" s="4"/>
      <c r="M8" s="4"/>
      <c r="N8" s="4"/>
      <c r="O8" s="4"/>
    </row>
    <row r="9" spans="2:15">
      <c r="B9" s="17">
        <f t="shared" ref="B9:B72" si="1">IF(EXACT(C9,""),"",B8+1)</f>
        <v>2</v>
      </c>
      <c r="C9" s="17">
        <f>IF(ISBLANK('diff eqn + data points'!C15),"",'diff eqn + data points'!C15)</f>
        <v>420.47</v>
      </c>
      <c r="D9" s="17">
        <f>IF(ISBLANK('diff eqn + data points'!C16),"",C10-C9)</f>
        <v>81.489999999999952</v>
      </c>
      <c r="E9" s="17">
        <f t="shared" si="0"/>
        <v>0.87986255982329153</v>
      </c>
      <c r="F9" s="4"/>
      <c r="G9" s="4"/>
      <c r="H9" s="4"/>
      <c r="I9" s="4"/>
      <c r="J9" s="4"/>
      <c r="K9" s="4"/>
      <c r="L9" s="4"/>
      <c r="M9" s="4"/>
      <c r="N9" s="4"/>
      <c r="O9" s="4"/>
    </row>
    <row r="10" spans="2:15" ht="15.6">
      <c r="B10" s="17">
        <f t="shared" si="1"/>
        <v>3</v>
      </c>
      <c r="C10" s="17">
        <f>IF(ISBLANK('diff eqn + data points'!C16),"",'diff eqn + data points'!C16)</f>
        <v>501.96</v>
      </c>
      <c r="D10" s="17">
        <f>IF(ISBLANK('diff eqn + data points'!C17),"",C11-C10)</f>
        <v>71.699999999999989</v>
      </c>
      <c r="E10" s="17">
        <f t="shared" si="0"/>
        <v>0.72733612273361203</v>
      </c>
      <c r="F10" s="4"/>
      <c r="G10" s="4"/>
      <c r="H10" s="4"/>
      <c r="I10" s="4"/>
      <c r="J10" s="4"/>
      <c r="K10" s="4"/>
      <c r="L10" s="4"/>
      <c r="M10" s="78"/>
      <c r="N10" s="78"/>
      <c r="O10" s="4"/>
    </row>
    <row r="11" spans="2:15">
      <c r="B11" s="17">
        <f t="shared" si="1"/>
        <v>4</v>
      </c>
      <c r="C11" s="17">
        <f>IF(ISBLANK('diff eqn + data points'!C17),"",'diff eqn + data points'!C17)</f>
        <v>573.66</v>
      </c>
      <c r="D11" s="17">
        <f>IF(ISBLANK('diff eqn + data points'!C18),"",C12-C11)</f>
        <v>52.149999999999977</v>
      </c>
      <c r="E11" s="17">
        <f t="shared" si="0"/>
        <v>1.0625119846596378</v>
      </c>
      <c r="F11" s="4"/>
      <c r="G11" s="4"/>
      <c r="H11" s="4"/>
      <c r="I11" s="4"/>
      <c r="J11" s="4"/>
      <c r="K11" s="4"/>
      <c r="L11" s="4"/>
      <c r="M11" s="42"/>
      <c r="N11" s="4"/>
      <c r="O11" s="4"/>
    </row>
    <row r="12" spans="2:15">
      <c r="B12" s="17">
        <f t="shared" si="1"/>
        <v>5</v>
      </c>
      <c r="C12" s="17">
        <f>IF(ISBLANK('diff eqn + data points'!C18),"",'diff eqn + data points'!C18)</f>
        <v>625.80999999999995</v>
      </c>
      <c r="D12" s="17">
        <f>IF(ISBLANK('diff eqn + data points'!C19),"",C13-C12)</f>
        <v>55.410000000000082</v>
      </c>
      <c r="E12" s="17">
        <f t="shared" si="0"/>
        <v>0.70600974553329632</v>
      </c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2:15">
      <c r="B13" s="17">
        <f t="shared" si="1"/>
        <v>6</v>
      </c>
      <c r="C13" s="17">
        <f>IF(ISBLANK('diff eqn + data points'!C19),"",'diff eqn + data points'!C19)</f>
        <v>681.22</v>
      </c>
      <c r="D13" s="17">
        <f>IF(ISBLANK('diff eqn + data points'!C20),"",C14-C13)</f>
        <v>39.120000000000005</v>
      </c>
      <c r="E13" s="17">
        <f t="shared" si="0"/>
        <v>0.74974437627811663</v>
      </c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2:15">
      <c r="B14" s="17">
        <f t="shared" si="1"/>
        <v>7</v>
      </c>
      <c r="C14" s="17">
        <f>IF(ISBLANK('diff eqn + data points'!C20),"",'diff eqn + data points'!C20)</f>
        <v>720.34</v>
      </c>
      <c r="D14" s="17">
        <f>IF(ISBLANK('diff eqn + data points'!C21),"",C15-C14)</f>
        <v>29.329999999999927</v>
      </c>
      <c r="E14" s="17">
        <f t="shared" si="0"/>
        <v>1.1241050119331779</v>
      </c>
      <c r="F14" s="4"/>
      <c r="G14" s="4"/>
      <c r="H14" s="4"/>
      <c r="I14" s="4"/>
      <c r="J14" s="4"/>
      <c r="K14" s="4"/>
      <c r="L14" s="4"/>
      <c r="M14" s="4"/>
      <c r="N14" s="4"/>
      <c r="O14" s="4"/>
    </row>
    <row r="15" spans="2:15">
      <c r="B15" s="17">
        <f t="shared" si="1"/>
        <v>8</v>
      </c>
      <c r="C15" s="17">
        <f>IF(ISBLANK('diff eqn + data points'!C21),"",'diff eqn + data points'!C21)</f>
        <v>749.67</v>
      </c>
      <c r="D15" s="17">
        <f>IF(ISBLANK('diff eqn + data points'!C22),"",C16-C15)</f>
        <v>32.970000000000027</v>
      </c>
      <c r="E15" s="17" t="str">
        <f t="shared" si="0"/>
        <v/>
      </c>
      <c r="F15" s="4"/>
      <c r="G15" s="4"/>
      <c r="H15" s="4"/>
      <c r="I15" s="4"/>
      <c r="J15" s="4"/>
      <c r="K15" s="4"/>
      <c r="L15" s="4"/>
      <c r="M15" s="4"/>
      <c r="N15" s="4"/>
      <c r="O15" s="4"/>
    </row>
    <row r="16" spans="2:15">
      <c r="B16" s="17">
        <f t="shared" si="1"/>
        <v>9</v>
      </c>
      <c r="C16" s="17">
        <f>IF(ISBLANK('diff eqn + data points'!C22),"",'diff eqn + data points'!C22)</f>
        <v>782.64</v>
      </c>
      <c r="D16" s="17" t="str">
        <f>IF(ISBLANK('diff eqn + data points'!C23),"",C17-C16)</f>
        <v/>
      </c>
      <c r="E16" s="17" t="str">
        <f t="shared" si="0"/>
        <v/>
      </c>
      <c r="F16" s="4"/>
      <c r="G16" s="4"/>
      <c r="H16" s="4"/>
      <c r="I16" s="4"/>
      <c r="J16" s="4"/>
      <c r="K16" s="4"/>
      <c r="L16" s="4"/>
      <c r="M16" s="4"/>
      <c r="N16" s="4"/>
      <c r="O16" s="4"/>
    </row>
    <row r="17" spans="2:15">
      <c r="B17" s="17" t="str">
        <f t="shared" si="1"/>
        <v/>
      </c>
      <c r="C17" s="17" t="str">
        <f>IF(ISBLANK('diff eqn + data points'!C23),"",'diff eqn + data points'!C23)</f>
        <v/>
      </c>
      <c r="D17" s="17" t="str">
        <f>IF(ISBLANK('diff eqn + data points'!C24),"",C18-C17)</f>
        <v/>
      </c>
      <c r="E17" s="17" t="str">
        <f t="shared" si="0"/>
        <v/>
      </c>
      <c r="F17" s="4"/>
      <c r="G17" s="4"/>
      <c r="H17" s="4"/>
      <c r="I17" s="4"/>
      <c r="J17" s="4"/>
      <c r="K17" s="4"/>
      <c r="L17" s="4"/>
      <c r="M17" s="4"/>
      <c r="N17" s="4"/>
      <c r="O17" s="4"/>
    </row>
    <row r="18" spans="2:15">
      <c r="B18" s="17" t="str">
        <f t="shared" si="1"/>
        <v/>
      </c>
      <c r="C18" s="17" t="str">
        <f>IF(ISBLANK('diff eqn + data points'!C24),"",'diff eqn + data points'!C24)</f>
        <v/>
      </c>
      <c r="D18" s="17" t="str">
        <f>IF(ISBLANK('diff eqn + data points'!C25),"",C19-C18)</f>
        <v/>
      </c>
      <c r="E18" s="17" t="str">
        <f t="shared" si="0"/>
        <v/>
      </c>
      <c r="F18" s="4"/>
      <c r="G18" s="4"/>
      <c r="H18" s="4"/>
      <c r="I18" s="4"/>
      <c r="J18" s="4"/>
      <c r="K18" s="4"/>
      <c r="L18" s="4"/>
      <c r="M18" s="4"/>
      <c r="N18" s="4"/>
      <c r="O18" s="4"/>
    </row>
    <row r="19" spans="2:15">
      <c r="B19" s="17" t="str">
        <f t="shared" si="1"/>
        <v/>
      </c>
      <c r="C19" s="17" t="str">
        <f>IF(ISBLANK('diff eqn + data points'!C25),"",'diff eqn + data points'!C25)</f>
        <v/>
      </c>
      <c r="D19" s="17" t="str">
        <f>IF(ISBLANK('diff eqn + data points'!C26),"",C20-C19)</f>
        <v/>
      </c>
      <c r="E19" s="17" t="str">
        <f t="shared" si="0"/>
        <v/>
      </c>
      <c r="F19" s="4"/>
      <c r="G19" s="4"/>
      <c r="H19" s="4"/>
      <c r="I19" s="4"/>
      <c r="J19" s="4"/>
      <c r="K19" s="4"/>
      <c r="L19" s="4"/>
      <c r="M19" s="4"/>
      <c r="N19" s="4"/>
      <c r="O19" s="4"/>
    </row>
    <row r="20" spans="2:15">
      <c r="B20" s="17" t="str">
        <f t="shared" si="1"/>
        <v/>
      </c>
      <c r="C20" s="17" t="str">
        <f>IF(ISBLANK('diff eqn + data points'!C26),"",'diff eqn + data points'!C26)</f>
        <v/>
      </c>
      <c r="D20" s="17" t="str">
        <f>IF(ISBLANK('diff eqn + data points'!C27),"",C21-C20)</f>
        <v/>
      </c>
      <c r="E20" s="17" t="str">
        <f t="shared" si="0"/>
        <v/>
      </c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pans="2:15">
      <c r="B21" s="17" t="str">
        <f t="shared" si="1"/>
        <v/>
      </c>
      <c r="C21" s="17" t="str">
        <f>IF(ISBLANK('diff eqn + data points'!C27),"",'diff eqn + data points'!C27)</f>
        <v/>
      </c>
      <c r="D21" s="17" t="str">
        <f>IF(ISBLANK('diff eqn + data points'!C28),"",C22-C21)</f>
        <v/>
      </c>
      <c r="E21" s="17" t="str">
        <f t="shared" si="0"/>
        <v/>
      </c>
      <c r="F21" s="4"/>
      <c r="G21" s="4"/>
      <c r="H21" s="4"/>
      <c r="I21" s="4"/>
      <c r="J21" s="4"/>
      <c r="K21" s="4"/>
      <c r="L21" s="4"/>
      <c r="M21" s="4"/>
      <c r="N21" s="4"/>
      <c r="O21" s="4"/>
    </row>
    <row r="22" spans="2:15">
      <c r="B22" s="17" t="str">
        <f t="shared" si="1"/>
        <v/>
      </c>
      <c r="C22" s="17" t="str">
        <f>IF(ISBLANK('diff eqn + data points'!C28),"",'diff eqn + data points'!C28)</f>
        <v/>
      </c>
      <c r="D22" s="17" t="str">
        <f>IF(ISBLANK('diff eqn + data points'!C29),"",C23-C22)</f>
        <v/>
      </c>
      <c r="E22" s="17" t="str">
        <f t="shared" si="0"/>
        <v/>
      </c>
      <c r="F22" s="4"/>
      <c r="G22" s="4"/>
      <c r="H22" s="4"/>
      <c r="I22" s="4"/>
      <c r="J22" s="4"/>
      <c r="K22" s="4"/>
      <c r="L22" s="4"/>
      <c r="M22" s="4"/>
      <c r="N22" s="4"/>
      <c r="O22" s="4"/>
    </row>
    <row r="23" spans="2:15">
      <c r="B23" s="17" t="str">
        <f t="shared" si="1"/>
        <v/>
      </c>
      <c r="C23" s="17" t="str">
        <f>IF(ISBLANK('diff eqn + data points'!C29),"",'diff eqn + data points'!C29)</f>
        <v/>
      </c>
      <c r="D23" s="17" t="str">
        <f>IF(ISBLANK('diff eqn + data points'!C30),"",C24-C23)</f>
        <v/>
      </c>
      <c r="E23" s="17" t="str">
        <f t="shared" si="0"/>
        <v/>
      </c>
      <c r="F23" s="4"/>
      <c r="G23" s="4"/>
      <c r="H23" s="4"/>
      <c r="I23" s="4"/>
      <c r="J23" s="4"/>
      <c r="K23" s="4"/>
      <c r="L23" s="4"/>
      <c r="M23" s="4"/>
      <c r="N23" s="4"/>
      <c r="O23" s="4"/>
    </row>
    <row r="24" spans="2:15">
      <c r="B24" s="17" t="str">
        <f t="shared" si="1"/>
        <v/>
      </c>
      <c r="C24" s="17" t="str">
        <f>IF(ISBLANK('diff eqn + data points'!C30),"",'diff eqn + data points'!C30)</f>
        <v/>
      </c>
      <c r="D24" s="17" t="str">
        <f>IF(ISBLANK('diff eqn + data points'!C31),"",C25-C24)</f>
        <v/>
      </c>
      <c r="E24" s="17" t="str">
        <f t="shared" si="0"/>
        <v/>
      </c>
      <c r="F24" s="4"/>
      <c r="G24" s="4"/>
      <c r="H24" s="4"/>
      <c r="I24" s="4"/>
      <c r="J24" s="4"/>
      <c r="K24" s="4"/>
      <c r="L24" s="4"/>
      <c r="M24" s="4"/>
      <c r="N24" s="4"/>
      <c r="O24" s="4"/>
    </row>
    <row r="25" spans="2:15">
      <c r="B25" s="17" t="str">
        <f t="shared" si="1"/>
        <v/>
      </c>
      <c r="C25" s="17" t="str">
        <f>IF(ISBLANK('diff eqn + data points'!C31),"",'diff eqn + data points'!C31)</f>
        <v/>
      </c>
      <c r="D25" s="17" t="str">
        <f>IF(ISBLANK('diff eqn + data points'!C32),"",C26-C25)</f>
        <v/>
      </c>
      <c r="E25" s="17" t="str">
        <f t="shared" si="0"/>
        <v/>
      </c>
      <c r="F25" s="4"/>
      <c r="G25" s="60"/>
      <c r="H25" s="79"/>
      <c r="I25" s="79"/>
      <c r="J25" s="4"/>
      <c r="K25" s="4"/>
      <c r="L25" s="79"/>
      <c r="M25" s="79"/>
      <c r="N25" s="4"/>
      <c r="O25" s="4"/>
    </row>
    <row r="26" spans="2:15">
      <c r="B26" s="17" t="str">
        <f t="shared" si="1"/>
        <v/>
      </c>
      <c r="C26" s="17" t="str">
        <f>IF(ISBLANK('diff eqn + data points'!C32),"",'diff eqn + data points'!C32)</f>
        <v/>
      </c>
      <c r="D26" s="17" t="str">
        <f>IF(ISBLANK('diff eqn + data points'!C33),"",C27-C26)</f>
        <v/>
      </c>
      <c r="E26" s="17" t="str">
        <f t="shared" si="0"/>
        <v/>
      </c>
      <c r="F26" s="4"/>
      <c r="G26" s="4"/>
      <c r="H26" s="4"/>
      <c r="I26" s="4"/>
      <c r="J26" s="4"/>
      <c r="K26" s="4"/>
      <c r="L26" s="4"/>
      <c r="M26" s="4"/>
      <c r="N26" s="4"/>
      <c r="O26" s="4"/>
    </row>
    <row r="27" spans="2:15">
      <c r="B27" s="17" t="str">
        <f t="shared" si="1"/>
        <v/>
      </c>
      <c r="C27" s="17" t="str">
        <f>IF(ISBLANK('diff eqn + data points'!C33),"",'diff eqn + data points'!C33)</f>
        <v/>
      </c>
      <c r="D27" s="17" t="str">
        <f>IF(ISBLANK('diff eqn + data points'!C34),"",C28-C27)</f>
        <v/>
      </c>
      <c r="E27" s="17" t="str">
        <f t="shared" si="0"/>
        <v/>
      </c>
      <c r="F27" s="4"/>
      <c r="G27" s="33"/>
      <c r="H27" s="33"/>
      <c r="I27" s="53"/>
      <c r="J27" s="54"/>
      <c r="K27" s="8"/>
      <c r="L27" s="8"/>
      <c r="M27" s="54"/>
    </row>
    <row r="28" spans="2:15">
      <c r="B28" s="17" t="str">
        <f t="shared" si="1"/>
        <v/>
      </c>
      <c r="C28" s="17" t="str">
        <f>IF(ISBLANK('diff eqn + data points'!C34),"",'diff eqn + data points'!C34)</f>
        <v/>
      </c>
      <c r="D28" s="17" t="str">
        <f>IF(ISBLANK('diff eqn + data points'!C35),"",C29-C28)</f>
        <v/>
      </c>
      <c r="E28" s="17" t="str">
        <f t="shared" si="0"/>
        <v/>
      </c>
      <c r="F28" s="4"/>
    </row>
    <row r="29" spans="2:15">
      <c r="B29" s="17" t="str">
        <f t="shared" si="1"/>
        <v/>
      </c>
      <c r="C29" s="17" t="str">
        <f>IF(ISBLANK('diff eqn + data points'!C35),"",'diff eqn + data points'!C35)</f>
        <v/>
      </c>
      <c r="D29" s="17" t="str">
        <f>IF(ISBLANK('diff eqn + data points'!C36),"",C30-C29)</f>
        <v/>
      </c>
      <c r="E29" s="17" t="str">
        <f t="shared" si="0"/>
        <v/>
      </c>
      <c r="F29" s="4"/>
    </row>
    <row r="30" spans="2:15">
      <c r="B30" s="17" t="str">
        <f t="shared" si="1"/>
        <v/>
      </c>
      <c r="C30" s="17" t="str">
        <f>IF(ISBLANK('diff eqn + data points'!C36),"",'diff eqn + data points'!C36)</f>
        <v/>
      </c>
      <c r="D30" s="17" t="str">
        <f>IF(ISBLANK('diff eqn + data points'!C37),"",C31-C30)</f>
        <v/>
      </c>
      <c r="E30" s="17" t="str">
        <f t="shared" si="0"/>
        <v/>
      </c>
      <c r="F30" s="4"/>
    </row>
    <row r="31" spans="2:15">
      <c r="B31" s="17" t="str">
        <f t="shared" si="1"/>
        <v/>
      </c>
      <c r="C31" s="17" t="str">
        <f>IF(ISBLANK('diff eqn + data points'!C37),"",'diff eqn + data points'!C37)</f>
        <v/>
      </c>
      <c r="D31" s="17" t="str">
        <f>IF(ISBLANK('diff eqn + data points'!C38),"",C32-C31)</f>
        <v/>
      </c>
      <c r="E31" s="17" t="str">
        <f t="shared" si="0"/>
        <v/>
      </c>
      <c r="F31" s="4"/>
    </row>
    <row r="32" spans="2:15">
      <c r="B32" s="17" t="str">
        <f t="shared" si="1"/>
        <v/>
      </c>
      <c r="C32" s="17" t="str">
        <f>IF(ISBLANK('diff eqn + data points'!C38),"",'diff eqn + data points'!C38)</f>
        <v/>
      </c>
      <c r="D32" s="17" t="str">
        <f>IF(ISBLANK('diff eqn + data points'!C39),"",C33-C32)</f>
        <v/>
      </c>
      <c r="E32" s="17" t="str">
        <f t="shared" si="0"/>
        <v/>
      </c>
      <c r="F32" s="4"/>
    </row>
    <row r="33" spans="2:6">
      <c r="B33" s="17" t="str">
        <f t="shared" si="1"/>
        <v/>
      </c>
      <c r="C33" s="17" t="str">
        <f>IF(ISBLANK('diff eqn + data points'!C39),"",'diff eqn + data points'!C39)</f>
        <v/>
      </c>
      <c r="D33" s="17" t="str">
        <f>IF(ISBLANK('diff eqn + data points'!C40),"",C34-C33)</f>
        <v/>
      </c>
      <c r="E33" s="17" t="str">
        <f t="shared" si="0"/>
        <v/>
      </c>
      <c r="F33" s="4"/>
    </row>
    <row r="34" spans="2:6">
      <c r="B34" s="17" t="str">
        <f t="shared" si="1"/>
        <v/>
      </c>
      <c r="C34" s="17" t="str">
        <f>IF(ISBLANK('diff eqn + data points'!C40),"",'diff eqn + data points'!C40)</f>
        <v/>
      </c>
      <c r="D34" s="17" t="str">
        <f>IF(ISBLANK('diff eqn + data points'!C41),"",C35-C34)</f>
        <v/>
      </c>
      <c r="E34" s="17" t="str">
        <f t="shared" si="0"/>
        <v/>
      </c>
      <c r="F34" s="4"/>
    </row>
    <row r="35" spans="2:6">
      <c r="B35" s="17" t="str">
        <f t="shared" si="1"/>
        <v/>
      </c>
      <c r="C35" s="17" t="str">
        <f>IF(ISBLANK('diff eqn + data points'!C41),"",'diff eqn + data points'!C41)</f>
        <v/>
      </c>
      <c r="D35" s="17" t="str">
        <f>IF(ISBLANK('diff eqn + data points'!C42),"",C36-C35)</f>
        <v/>
      </c>
      <c r="E35" s="17" t="str">
        <f t="shared" si="0"/>
        <v/>
      </c>
      <c r="F35" s="4"/>
    </row>
    <row r="36" spans="2:6">
      <c r="B36" s="17" t="str">
        <f t="shared" si="1"/>
        <v/>
      </c>
      <c r="C36" s="17" t="str">
        <f>IF(ISBLANK('diff eqn + data points'!C42),"",'diff eqn + data points'!C42)</f>
        <v/>
      </c>
      <c r="D36" s="17" t="str">
        <f>IF(ISBLANK('diff eqn + data points'!C43),"",C37-C36)</f>
        <v/>
      </c>
      <c r="E36" s="17" t="str">
        <f t="shared" si="0"/>
        <v/>
      </c>
      <c r="F36" s="4"/>
    </row>
    <row r="37" spans="2:6">
      <c r="B37" s="17" t="str">
        <f t="shared" si="1"/>
        <v/>
      </c>
      <c r="C37" s="17" t="str">
        <f>IF(ISBLANK('diff eqn + data points'!C43),"",'diff eqn + data points'!C43)</f>
        <v/>
      </c>
      <c r="D37" s="17" t="str">
        <f>IF(ISBLANK('diff eqn + data points'!C44),"",C38-C37)</f>
        <v/>
      </c>
      <c r="E37" s="17" t="str">
        <f t="shared" si="0"/>
        <v/>
      </c>
      <c r="F37" s="4"/>
    </row>
    <row r="38" spans="2:6">
      <c r="B38" s="17" t="str">
        <f t="shared" si="1"/>
        <v/>
      </c>
      <c r="C38" s="17" t="str">
        <f>IF(ISBLANK('diff eqn + data points'!C44),"",'diff eqn + data points'!C44)</f>
        <v/>
      </c>
      <c r="D38" s="17" t="str">
        <f>IF(ISBLANK('diff eqn + data points'!C45),"",C39-C38)</f>
        <v/>
      </c>
      <c r="E38" s="17" t="str">
        <f t="shared" si="0"/>
        <v/>
      </c>
      <c r="F38" s="4"/>
    </row>
    <row r="39" spans="2:6">
      <c r="B39" s="17" t="str">
        <f t="shared" si="1"/>
        <v/>
      </c>
      <c r="C39" s="17" t="str">
        <f>IF(ISBLANK('diff eqn + data points'!C45),"",'diff eqn + data points'!C45)</f>
        <v/>
      </c>
      <c r="D39" s="17" t="str">
        <f>IF(ISBLANK('diff eqn + data points'!C46),"",C40-C39)</f>
        <v/>
      </c>
      <c r="E39" s="17" t="str">
        <f t="shared" si="0"/>
        <v/>
      </c>
      <c r="F39" s="4"/>
    </row>
    <row r="40" spans="2:6">
      <c r="B40" s="17" t="str">
        <f t="shared" si="1"/>
        <v/>
      </c>
      <c r="C40" s="17" t="str">
        <f>IF(ISBLANK('diff eqn + data points'!C46),"",'diff eqn + data points'!C46)</f>
        <v/>
      </c>
      <c r="D40" s="17" t="str">
        <f>IF(ISBLANK('diff eqn + data points'!C47),"",C41-C40)</f>
        <v/>
      </c>
      <c r="E40" s="17" t="str">
        <f t="shared" si="0"/>
        <v/>
      </c>
      <c r="F40" s="4"/>
    </row>
    <row r="41" spans="2:6">
      <c r="B41" s="17" t="str">
        <f t="shared" si="1"/>
        <v/>
      </c>
      <c r="C41" s="17" t="str">
        <f>IF(ISBLANK('diff eqn + data points'!C47),"",'diff eqn + data points'!C47)</f>
        <v/>
      </c>
      <c r="D41" s="17" t="str">
        <f>IF(ISBLANK('diff eqn + data points'!C48),"",C42-C41)</f>
        <v/>
      </c>
      <c r="E41" s="17" t="str">
        <f t="shared" si="0"/>
        <v/>
      </c>
      <c r="F41" s="4"/>
    </row>
    <row r="42" spans="2:6">
      <c r="B42" s="17" t="str">
        <f t="shared" si="1"/>
        <v/>
      </c>
      <c r="C42" s="17" t="str">
        <f>IF(ISBLANK('diff eqn + data points'!C48),"",'diff eqn + data points'!C48)</f>
        <v/>
      </c>
      <c r="D42" s="17" t="str">
        <f>IF(ISBLANK('diff eqn + data points'!C49),"",C43-C42)</f>
        <v/>
      </c>
      <c r="E42" s="17" t="str">
        <f t="shared" si="0"/>
        <v/>
      </c>
      <c r="F42" s="4"/>
    </row>
    <row r="43" spans="2:6">
      <c r="B43" s="17" t="str">
        <f t="shared" si="1"/>
        <v/>
      </c>
      <c r="C43" s="17" t="str">
        <f>IF(ISBLANK('diff eqn + data points'!C49),"",'diff eqn + data points'!C49)</f>
        <v/>
      </c>
      <c r="D43" s="17" t="str">
        <f>IF(ISBLANK('diff eqn + data points'!C50),"",C44-C43)</f>
        <v/>
      </c>
      <c r="E43" s="17" t="str">
        <f t="shared" si="0"/>
        <v/>
      </c>
      <c r="F43" s="4"/>
    </row>
    <row r="44" spans="2:6">
      <c r="B44" s="17" t="str">
        <f t="shared" si="1"/>
        <v/>
      </c>
      <c r="C44" s="17" t="str">
        <f>IF(ISBLANK('diff eqn + data points'!C50),"",'diff eqn + data points'!C50)</f>
        <v/>
      </c>
      <c r="D44" s="17" t="str">
        <f>IF(ISBLANK('diff eqn + data points'!C51),"",C45-C44)</f>
        <v/>
      </c>
      <c r="E44" s="17" t="str">
        <f t="shared" si="0"/>
        <v/>
      </c>
      <c r="F44" s="4"/>
    </row>
    <row r="45" spans="2:6">
      <c r="B45" s="17" t="str">
        <f t="shared" si="1"/>
        <v/>
      </c>
      <c r="C45" s="17" t="str">
        <f>IF(ISBLANK('diff eqn + data points'!C51),"",'diff eqn + data points'!C51)</f>
        <v/>
      </c>
      <c r="D45" s="17" t="str">
        <f>IF(ISBLANK('diff eqn + data points'!C52),"",C46-C45)</f>
        <v/>
      </c>
      <c r="E45" s="17" t="str">
        <f t="shared" si="0"/>
        <v/>
      </c>
      <c r="F45" s="4"/>
    </row>
    <row r="46" spans="2:6">
      <c r="B46" s="17" t="str">
        <f t="shared" si="1"/>
        <v/>
      </c>
      <c r="C46" s="17" t="str">
        <f>IF(ISBLANK('diff eqn + data points'!C52),"",'diff eqn + data points'!C52)</f>
        <v/>
      </c>
      <c r="D46" s="17" t="str">
        <f>IF(ISBLANK('diff eqn + data points'!C53),"",C47-C46)</f>
        <v/>
      </c>
      <c r="E46" s="17" t="str">
        <f t="shared" si="0"/>
        <v/>
      </c>
      <c r="F46" s="4"/>
    </row>
    <row r="47" spans="2:6">
      <c r="B47" s="17" t="str">
        <f t="shared" si="1"/>
        <v/>
      </c>
      <c r="C47" s="17" t="str">
        <f>IF(ISBLANK('diff eqn + data points'!C53),"",'diff eqn + data points'!C53)</f>
        <v/>
      </c>
      <c r="D47" s="17" t="str">
        <f>IF(ISBLANK('diff eqn + data points'!C54),"",C48-C47)</f>
        <v/>
      </c>
      <c r="E47" s="17" t="str">
        <f t="shared" si="0"/>
        <v/>
      </c>
      <c r="F47" s="4"/>
    </row>
    <row r="48" spans="2:6">
      <c r="B48" s="17" t="str">
        <f t="shared" si="1"/>
        <v/>
      </c>
      <c r="C48" s="17" t="str">
        <f>IF(ISBLANK('diff eqn + data points'!C54),"",'diff eqn + data points'!C54)</f>
        <v/>
      </c>
      <c r="D48" s="17" t="str">
        <f>IF(ISBLANK('diff eqn + data points'!C55),"",C49-C48)</f>
        <v/>
      </c>
      <c r="E48" s="17" t="str">
        <f t="shared" si="0"/>
        <v/>
      </c>
      <c r="F48" s="4"/>
    </row>
    <row r="49" spans="2:6">
      <c r="B49" s="17" t="str">
        <f t="shared" si="1"/>
        <v/>
      </c>
      <c r="C49" s="17" t="str">
        <f>IF(ISBLANK('diff eqn + data points'!C55),"",'diff eqn + data points'!C55)</f>
        <v/>
      </c>
      <c r="D49" s="17" t="str">
        <f>IF(ISBLANK('diff eqn + data points'!C56),"",C50-C49)</f>
        <v/>
      </c>
      <c r="E49" s="17" t="str">
        <f t="shared" si="0"/>
        <v/>
      </c>
      <c r="F49" s="4"/>
    </row>
    <row r="50" spans="2:6">
      <c r="B50" s="17" t="str">
        <f t="shared" si="1"/>
        <v/>
      </c>
      <c r="C50" s="17" t="str">
        <f>IF(ISBLANK('diff eqn + data points'!C56),"",'diff eqn + data points'!C56)</f>
        <v/>
      </c>
      <c r="D50" s="17" t="str">
        <f>IF(ISBLANK('diff eqn + data points'!C57),"",C51-C50)</f>
        <v/>
      </c>
      <c r="E50" s="17" t="str">
        <f t="shared" si="0"/>
        <v/>
      </c>
      <c r="F50" s="4"/>
    </row>
    <row r="51" spans="2:6">
      <c r="B51" s="17" t="str">
        <f t="shared" si="1"/>
        <v/>
      </c>
      <c r="C51" s="17" t="str">
        <f>IF(ISBLANK('diff eqn + data points'!C57),"",'diff eqn + data points'!C57)</f>
        <v/>
      </c>
      <c r="D51" s="17" t="str">
        <f>IF(ISBLANK('diff eqn + data points'!C58),"",C52-C51)</f>
        <v/>
      </c>
      <c r="E51" s="17" t="str">
        <f t="shared" si="0"/>
        <v/>
      </c>
      <c r="F51" s="4"/>
    </row>
    <row r="52" spans="2:6">
      <c r="B52" s="17" t="str">
        <f t="shared" si="1"/>
        <v/>
      </c>
      <c r="C52" s="17" t="str">
        <f>IF(ISBLANK('diff eqn + data points'!C58),"",'diff eqn + data points'!C58)</f>
        <v/>
      </c>
      <c r="D52" s="17" t="str">
        <f>IF(ISBLANK('diff eqn + data points'!C59),"",C53-C52)</f>
        <v/>
      </c>
      <c r="E52" s="17" t="str">
        <f t="shared" si="0"/>
        <v/>
      </c>
      <c r="F52" s="4"/>
    </row>
    <row r="53" spans="2:6">
      <c r="B53" s="17" t="str">
        <f t="shared" si="1"/>
        <v/>
      </c>
      <c r="C53" s="17" t="str">
        <f>IF(ISBLANK('diff eqn + data points'!C59),"",'diff eqn + data points'!C59)</f>
        <v/>
      </c>
      <c r="D53" s="17" t="str">
        <f>IF(ISBLANK('diff eqn + data points'!C60),"",C54-C53)</f>
        <v/>
      </c>
      <c r="E53" s="17" t="str">
        <f t="shared" si="0"/>
        <v/>
      </c>
      <c r="F53" s="4"/>
    </row>
    <row r="54" spans="2:6">
      <c r="B54" s="17" t="str">
        <f t="shared" si="1"/>
        <v/>
      </c>
      <c r="C54" s="17" t="str">
        <f>IF(ISBLANK('diff eqn + data points'!C60),"",'diff eqn + data points'!C60)</f>
        <v/>
      </c>
      <c r="D54" s="17" t="str">
        <f>IF(ISBLANK('diff eqn + data points'!C61),"",C55-C54)</f>
        <v/>
      </c>
      <c r="E54" s="17" t="str">
        <f t="shared" si="0"/>
        <v/>
      </c>
      <c r="F54" s="4"/>
    </row>
    <row r="55" spans="2:6">
      <c r="B55" s="17" t="str">
        <f t="shared" si="1"/>
        <v/>
      </c>
      <c r="C55" s="17" t="str">
        <f>IF(ISBLANK('diff eqn + data points'!C61),"",'diff eqn + data points'!C61)</f>
        <v/>
      </c>
      <c r="D55" s="17" t="str">
        <f>IF(ISBLANK('diff eqn + data points'!C62),"",C56-C55)</f>
        <v/>
      </c>
      <c r="E55" s="17" t="str">
        <f t="shared" si="0"/>
        <v/>
      </c>
      <c r="F55" s="4"/>
    </row>
    <row r="56" spans="2:6">
      <c r="B56" s="17" t="str">
        <f t="shared" si="1"/>
        <v/>
      </c>
      <c r="C56" s="17" t="str">
        <f>IF(ISBLANK('diff eqn + data points'!C62),"",'diff eqn + data points'!C62)</f>
        <v/>
      </c>
      <c r="D56" s="17" t="str">
        <f>IF(ISBLANK('diff eqn + data points'!C63),"",C57-C56)</f>
        <v/>
      </c>
      <c r="E56" s="17" t="str">
        <f t="shared" si="0"/>
        <v/>
      </c>
      <c r="F56" s="4"/>
    </row>
    <row r="57" spans="2:6">
      <c r="B57" s="17" t="str">
        <f t="shared" si="1"/>
        <v/>
      </c>
      <c r="C57" s="17" t="str">
        <f>IF(ISBLANK('diff eqn + data points'!C63),"",'diff eqn + data points'!C63)</f>
        <v/>
      </c>
      <c r="D57" s="17" t="str">
        <f>IF(ISBLANK('diff eqn + data points'!C64),"",C58-C57)</f>
        <v/>
      </c>
      <c r="E57" s="17" t="str">
        <f t="shared" si="0"/>
        <v/>
      </c>
      <c r="F57" s="4"/>
    </row>
    <row r="58" spans="2:6">
      <c r="B58" s="17" t="str">
        <f t="shared" si="1"/>
        <v/>
      </c>
      <c r="C58" s="17" t="str">
        <f>IF(ISBLANK('diff eqn + data points'!C64),"",'diff eqn + data points'!C64)</f>
        <v/>
      </c>
      <c r="D58" s="17" t="str">
        <f>IF(ISBLANK('diff eqn + data points'!C65),"",C59-C58)</f>
        <v/>
      </c>
      <c r="E58" s="17" t="str">
        <f t="shared" si="0"/>
        <v/>
      </c>
      <c r="F58" s="4"/>
    </row>
    <row r="59" spans="2:6">
      <c r="B59" s="17" t="str">
        <f t="shared" si="1"/>
        <v/>
      </c>
      <c r="C59" s="17" t="str">
        <f>IF(ISBLANK('diff eqn + data points'!C65),"",'diff eqn + data points'!C65)</f>
        <v/>
      </c>
      <c r="D59" s="17" t="str">
        <f>IF(ISBLANK('diff eqn + data points'!C66),"",C60-C59)</f>
        <v/>
      </c>
      <c r="E59" s="17" t="str">
        <f t="shared" si="0"/>
        <v/>
      </c>
      <c r="F59" s="4"/>
    </row>
    <row r="60" spans="2:6">
      <c r="B60" s="17" t="str">
        <f t="shared" si="1"/>
        <v/>
      </c>
      <c r="C60" s="17" t="str">
        <f>IF(ISBLANK('diff eqn + data points'!C66),"",'diff eqn + data points'!C66)</f>
        <v/>
      </c>
      <c r="D60" s="17" t="str">
        <f>IF(ISBLANK('diff eqn + data points'!C67),"",C61-C60)</f>
        <v/>
      </c>
      <c r="E60" s="17" t="str">
        <f t="shared" si="0"/>
        <v/>
      </c>
      <c r="F60" s="4"/>
    </row>
    <row r="61" spans="2:6">
      <c r="B61" s="17" t="str">
        <f t="shared" si="1"/>
        <v/>
      </c>
      <c r="C61" s="17" t="str">
        <f>IF(ISBLANK('diff eqn + data points'!C67),"",'diff eqn + data points'!C67)</f>
        <v/>
      </c>
      <c r="D61" s="17" t="str">
        <f>IF(ISBLANK('diff eqn + data points'!C68),"",C62-C61)</f>
        <v/>
      </c>
      <c r="E61" s="17" t="str">
        <f t="shared" si="0"/>
        <v/>
      </c>
      <c r="F61" s="4"/>
    </row>
    <row r="62" spans="2:6">
      <c r="B62" s="17" t="str">
        <f t="shared" si="1"/>
        <v/>
      </c>
      <c r="C62" s="17" t="str">
        <f>IF(ISBLANK('diff eqn + data points'!C68),"",'diff eqn + data points'!C68)</f>
        <v/>
      </c>
      <c r="D62" s="17" t="str">
        <f>IF(ISBLANK('diff eqn + data points'!C69),"",C63-C62)</f>
        <v/>
      </c>
      <c r="E62" s="17" t="str">
        <f t="shared" si="0"/>
        <v/>
      </c>
      <c r="F62" s="4"/>
    </row>
    <row r="63" spans="2:6">
      <c r="B63" s="17" t="str">
        <f t="shared" si="1"/>
        <v/>
      </c>
      <c r="C63" s="17" t="str">
        <f>IF(ISBLANK('diff eqn + data points'!C69),"",'diff eqn + data points'!C69)</f>
        <v/>
      </c>
      <c r="D63" s="17" t="str">
        <f>IF(ISBLANK('diff eqn + data points'!C70),"",C64-C63)</f>
        <v/>
      </c>
      <c r="E63" s="17" t="str">
        <f t="shared" si="0"/>
        <v/>
      </c>
      <c r="F63" s="4"/>
    </row>
    <row r="64" spans="2:6">
      <c r="B64" s="17" t="str">
        <f t="shared" si="1"/>
        <v/>
      </c>
      <c r="C64" s="17" t="str">
        <f>IF(ISBLANK('diff eqn + data points'!C70),"",'diff eqn + data points'!C70)</f>
        <v/>
      </c>
      <c r="D64" s="17" t="str">
        <f>IF(ISBLANK('diff eqn + data points'!C71),"",C65-C64)</f>
        <v/>
      </c>
      <c r="E64" s="17" t="str">
        <f t="shared" si="0"/>
        <v/>
      </c>
      <c r="F64" s="4"/>
    </row>
    <row r="65" spans="2:6">
      <c r="B65" s="17" t="str">
        <f t="shared" si="1"/>
        <v/>
      </c>
      <c r="C65" s="17" t="str">
        <f>IF(ISBLANK('diff eqn + data points'!C71),"",'diff eqn + data points'!C71)</f>
        <v/>
      </c>
      <c r="D65" s="17" t="str">
        <f>IF(ISBLANK('diff eqn + data points'!C72),"",C66-C65)</f>
        <v/>
      </c>
      <c r="E65" s="17" t="str">
        <f t="shared" si="0"/>
        <v/>
      </c>
      <c r="F65" s="4"/>
    </row>
    <row r="66" spans="2:6">
      <c r="B66" s="17" t="str">
        <f t="shared" si="1"/>
        <v/>
      </c>
      <c r="C66" s="17" t="str">
        <f>IF(ISBLANK('diff eqn + data points'!C72),"",'diff eqn + data points'!C72)</f>
        <v/>
      </c>
      <c r="D66" s="17" t="str">
        <f>IF(ISBLANK('diff eqn + data points'!C73),"",C67-C66)</f>
        <v/>
      </c>
      <c r="E66" s="17" t="str">
        <f t="shared" si="0"/>
        <v/>
      </c>
      <c r="F66" s="4"/>
    </row>
    <row r="67" spans="2:6">
      <c r="B67" s="17" t="str">
        <f t="shared" si="1"/>
        <v/>
      </c>
      <c r="C67" s="17" t="str">
        <f>IF(ISBLANK('diff eqn + data points'!C73),"",'diff eqn + data points'!C73)</f>
        <v/>
      </c>
      <c r="D67" s="17" t="str">
        <f>IF(ISBLANK('diff eqn + data points'!C74),"",C68-C67)</f>
        <v/>
      </c>
      <c r="E67" s="17" t="str">
        <f t="shared" si="0"/>
        <v/>
      </c>
      <c r="F67" s="4"/>
    </row>
    <row r="68" spans="2:6">
      <c r="B68" s="17" t="str">
        <f t="shared" si="1"/>
        <v/>
      </c>
      <c r="C68" s="17" t="str">
        <f>IF(ISBLANK('diff eqn + data points'!C74),"",'diff eqn + data points'!C74)</f>
        <v/>
      </c>
      <c r="D68" s="17" t="str">
        <f>IF(ISBLANK('diff eqn + data points'!C75),"",C69-C68)</f>
        <v/>
      </c>
      <c r="E68" s="17" t="str">
        <f t="shared" si="0"/>
        <v/>
      </c>
      <c r="F68" s="4"/>
    </row>
    <row r="69" spans="2:6">
      <c r="B69" s="17" t="str">
        <f t="shared" si="1"/>
        <v/>
      </c>
      <c r="C69" s="17" t="str">
        <f>IF(ISBLANK('diff eqn + data points'!C75),"",'diff eqn + data points'!C75)</f>
        <v/>
      </c>
      <c r="D69" s="17" t="str">
        <f>IF(ISBLANK('diff eqn + data points'!C76),"",C70-C69)</f>
        <v/>
      </c>
      <c r="E69" s="17" t="str">
        <f t="shared" si="0"/>
        <v/>
      </c>
      <c r="F69" s="4"/>
    </row>
    <row r="70" spans="2:6">
      <c r="B70" s="17" t="str">
        <f t="shared" si="1"/>
        <v/>
      </c>
      <c r="C70" s="17" t="str">
        <f>IF(ISBLANK('diff eqn + data points'!C76),"",'diff eqn + data points'!C76)</f>
        <v/>
      </c>
      <c r="D70" s="17" t="str">
        <f>IF(ISBLANK('diff eqn + data points'!C77),"",C71-C70)</f>
        <v/>
      </c>
      <c r="E70" s="17" t="str">
        <f t="shared" si="0"/>
        <v/>
      </c>
      <c r="F70" s="4"/>
    </row>
    <row r="71" spans="2:6">
      <c r="B71" s="17" t="str">
        <f t="shared" si="1"/>
        <v/>
      </c>
      <c r="C71" s="17" t="str">
        <f>IF(ISBLANK('diff eqn + data points'!C77),"",'diff eqn + data points'!C77)</f>
        <v/>
      </c>
      <c r="D71" s="17" t="str">
        <f>IF(ISBLANK('diff eqn + data points'!C78),"",C72-C71)</f>
        <v/>
      </c>
      <c r="E71" s="17" t="str">
        <f t="shared" si="0"/>
        <v/>
      </c>
      <c r="F71" s="4"/>
    </row>
    <row r="72" spans="2:6">
      <c r="B72" s="17" t="str">
        <f t="shared" si="1"/>
        <v/>
      </c>
      <c r="C72" s="17" t="str">
        <f>IF(ISBLANK('diff eqn + data points'!C78),"",'diff eqn + data points'!C78)</f>
        <v/>
      </c>
      <c r="D72" s="17" t="str">
        <f>IF(ISBLANK('diff eqn + data points'!C79),"",C73-C72)</f>
        <v/>
      </c>
      <c r="E72" s="17" t="str">
        <f t="shared" ref="E72:E82" si="2">IF(EXACT("",D73),"",IF(D72=0,"error",D73/D72))</f>
        <v/>
      </c>
      <c r="F72" s="4"/>
    </row>
    <row r="73" spans="2:6">
      <c r="B73" s="17" t="str">
        <f t="shared" ref="B73:B82" si="3">IF(EXACT(C73,""),"",B72+1)</f>
        <v/>
      </c>
      <c r="C73" s="17" t="str">
        <f>IF(ISBLANK('diff eqn + data points'!C79),"",'diff eqn + data points'!C79)</f>
        <v/>
      </c>
      <c r="D73" s="17" t="str">
        <f>IF(ISBLANK('diff eqn + data points'!C80),"",C74-C73)</f>
        <v/>
      </c>
      <c r="E73" s="17" t="str">
        <f t="shared" si="2"/>
        <v/>
      </c>
      <c r="F73" s="4"/>
    </row>
    <row r="74" spans="2:6">
      <c r="B74" s="17" t="str">
        <f t="shared" si="3"/>
        <v/>
      </c>
      <c r="C74" s="17" t="str">
        <f>IF(ISBLANK('diff eqn + data points'!C80),"",'diff eqn + data points'!C80)</f>
        <v/>
      </c>
      <c r="D74" s="17" t="str">
        <f>IF(ISBLANK('diff eqn + data points'!C81),"",C75-C74)</f>
        <v/>
      </c>
      <c r="E74" s="17" t="str">
        <f t="shared" si="2"/>
        <v/>
      </c>
      <c r="F74" s="4"/>
    </row>
    <row r="75" spans="2:6">
      <c r="B75" s="17" t="str">
        <f t="shared" si="3"/>
        <v/>
      </c>
      <c r="C75" s="17" t="str">
        <f>IF(ISBLANK('diff eqn + data points'!C81),"",'diff eqn + data points'!C81)</f>
        <v/>
      </c>
      <c r="D75" s="17" t="str">
        <f>IF(ISBLANK('diff eqn + data points'!C82),"",C76-C75)</f>
        <v/>
      </c>
      <c r="E75" s="17" t="str">
        <f t="shared" si="2"/>
        <v/>
      </c>
      <c r="F75" s="4"/>
    </row>
    <row r="76" spans="2:6">
      <c r="B76" s="17" t="str">
        <f t="shared" si="3"/>
        <v/>
      </c>
      <c r="C76" s="17" t="str">
        <f>IF(ISBLANK('diff eqn + data points'!C82),"",'diff eqn + data points'!C82)</f>
        <v/>
      </c>
      <c r="D76" s="17" t="str">
        <f>IF(ISBLANK('diff eqn + data points'!C83),"",C77-C76)</f>
        <v/>
      </c>
      <c r="E76" s="17" t="str">
        <f t="shared" si="2"/>
        <v/>
      </c>
      <c r="F76" s="4"/>
    </row>
    <row r="77" spans="2:6">
      <c r="B77" s="17" t="str">
        <f t="shared" si="3"/>
        <v/>
      </c>
      <c r="C77" s="17" t="str">
        <f>IF(ISBLANK('diff eqn + data points'!C83),"",'diff eqn + data points'!C83)</f>
        <v/>
      </c>
      <c r="D77" s="17" t="str">
        <f>IF(ISBLANK('diff eqn + data points'!C84),"",C78-C77)</f>
        <v/>
      </c>
      <c r="E77" s="17" t="str">
        <f t="shared" si="2"/>
        <v/>
      </c>
      <c r="F77" s="4"/>
    </row>
    <row r="78" spans="2:6">
      <c r="B78" s="17" t="str">
        <f t="shared" si="3"/>
        <v/>
      </c>
      <c r="C78" s="17" t="str">
        <f>IF(ISBLANK('diff eqn + data points'!C84),"",'diff eqn + data points'!C84)</f>
        <v/>
      </c>
      <c r="D78" s="17" t="str">
        <f>IF(ISBLANK('diff eqn + data points'!C85),"",C79-C78)</f>
        <v/>
      </c>
      <c r="E78" s="17" t="str">
        <f t="shared" si="2"/>
        <v/>
      </c>
      <c r="F78" s="4"/>
    </row>
    <row r="79" spans="2:6">
      <c r="B79" s="17" t="str">
        <f t="shared" si="3"/>
        <v/>
      </c>
      <c r="C79" s="17" t="str">
        <f>IF(ISBLANK('diff eqn + data points'!C85),"",'diff eqn + data points'!C85)</f>
        <v/>
      </c>
      <c r="D79" s="17" t="str">
        <f>IF(ISBLANK('diff eqn + data points'!C86),"",C80-C79)</f>
        <v/>
      </c>
      <c r="E79" s="17" t="str">
        <f t="shared" si="2"/>
        <v/>
      </c>
      <c r="F79" s="4"/>
    </row>
    <row r="80" spans="2:6">
      <c r="B80" s="17" t="str">
        <f t="shared" si="3"/>
        <v/>
      </c>
      <c r="C80" s="17" t="str">
        <f>IF(ISBLANK('diff eqn + data points'!C86),"",'diff eqn + data points'!C86)</f>
        <v/>
      </c>
      <c r="D80" s="17" t="str">
        <f>IF(ISBLANK('diff eqn + data points'!C87),"",C81-C80)</f>
        <v/>
      </c>
      <c r="E80" s="17" t="str">
        <f t="shared" si="2"/>
        <v/>
      </c>
      <c r="F80" s="4"/>
    </row>
    <row r="81" spans="2:6">
      <c r="B81" s="17" t="str">
        <f t="shared" si="3"/>
        <v/>
      </c>
      <c r="C81" s="17" t="str">
        <f>IF(ISBLANK('diff eqn + data points'!C87),"",'diff eqn + data points'!C87)</f>
        <v/>
      </c>
      <c r="D81" s="17" t="str">
        <f>IF(ISBLANK('diff eqn + data points'!C88),"",C82-C81)</f>
        <v/>
      </c>
      <c r="E81" s="17" t="str">
        <f t="shared" si="2"/>
        <v/>
      </c>
      <c r="F81" s="4"/>
    </row>
    <row r="82" spans="2:6">
      <c r="B82" s="17" t="str">
        <f t="shared" si="3"/>
        <v/>
      </c>
      <c r="C82" s="17" t="str">
        <f>IF(ISBLANK('diff eqn + data points'!C88),"",'diff eqn + data points'!C88)</f>
        <v/>
      </c>
      <c r="D82" s="17" t="str">
        <f>IF(ISBLANK('diff eqn + data points'!C89),"",C83-C82)</f>
        <v/>
      </c>
      <c r="E82" s="17" t="str">
        <f t="shared" si="2"/>
        <v/>
      </c>
      <c r="F82" s="4"/>
    </row>
    <row r="94" spans="2:6" s="8" customFormat="1"/>
    <row r="95" spans="2:6" s="8" customFormat="1"/>
    <row r="96" spans="2:6" s="8" customFormat="1"/>
    <row r="97" spans="1:10" s="8" customFormat="1" ht="13.2" customHeight="1">
      <c r="A97" s="80"/>
      <c r="B97" s="80"/>
      <c r="C97" s="80"/>
      <c r="D97" s="80"/>
    </row>
    <row r="98" spans="1:10" s="8" customFormat="1" ht="13.2" customHeight="1">
      <c r="A98" s="80"/>
      <c r="B98" s="80"/>
      <c r="C98" s="80"/>
      <c r="D98" s="80"/>
      <c r="H98" s="18"/>
      <c r="I98" s="18"/>
      <c r="J98" s="18"/>
    </row>
    <row r="99" spans="1:10" s="8" customFormat="1">
      <c r="A99" s="80"/>
      <c r="B99" s="80"/>
      <c r="C99" s="80"/>
      <c r="D99" s="80"/>
      <c r="H99" s="19"/>
      <c r="I99" s="19"/>
      <c r="J99" s="19"/>
    </row>
    <row r="100" spans="1:10" s="8" customFormat="1" ht="21.6" customHeight="1">
      <c r="A100" s="76"/>
      <c r="B100" s="76"/>
      <c r="C100" s="55"/>
      <c r="D100" s="55"/>
      <c r="G100" s="77"/>
      <c r="H100" s="77"/>
      <c r="I100" s="77"/>
      <c r="J100" s="73"/>
    </row>
    <row r="101" spans="1:10" s="8" customFormat="1" ht="15.6">
      <c r="A101" s="56"/>
      <c r="B101" s="57"/>
      <c r="C101" s="58"/>
      <c r="D101" s="58"/>
      <c r="E101" s="58"/>
      <c r="G101" s="77"/>
      <c r="H101" s="77"/>
      <c r="I101" s="77"/>
      <c r="J101" s="73"/>
    </row>
    <row r="102" spans="1:10" s="8" customFormat="1">
      <c r="B102" s="27"/>
      <c r="C102" s="27"/>
      <c r="D102" s="27"/>
      <c r="E102" s="27"/>
    </row>
    <row r="103" spans="1:10" s="8" customFormat="1">
      <c r="B103" s="27"/>
      <c r="C103" s="27"/>
      <c r="D103" s="27"/>
      <c r="E103" s="27"/>
    </row>
    <row r="104" spans="1:10" s="8" customFormat="1" ht="13.2" customHeight="1">
      <c r="B104" s="27"/>
      <c r="C104" s="27"/>
      <c r="D104" s="27"/>
      <c r="E104" s="27"/>
      <c r="J104" s="18"/>
    </row>
    <row r="105" spans="1:10" s="8" customFormat="1">
      <c r="B105" s="27"/>
      <c r="C105" s="27"/>
      <c r="D105" s="27"/>
      <c r="E105" s="27"/>
      <c r="J105" s="19"/>
    </row>
    <row r="106" spans="1:10" s="8" customFormat="1">
      <c r="B106" s="27"/>
      <c r="C106" s="27"/>
      <c r="D106" s="27"/>
      <c r="E106" s="27"/>
      <c r="J106" s="19"/>
    </row>
    <row r="107" spans="1:10" s="8" customFormat="1">
      <c r="B107" s="27"/>
      <c r="C107" s="27"/>
      <c r="D107" s="27"/>
      <c r="E107" s="27"/>
      <c r="J107" s="20"/>
    </row>
    <row r="108" spans="1:10" s="8" customFormat="1">
      <c r="B108" s="27"/>
      <c r="C108" s="27"/>
      <c r="D108" s="27"/>
      <c r="E108" s="27"/>
    </row>
    <row r="109" spans="1:10" s="8" customFormat="1">
      <c r="B109" s="27"/>
      <c r="C109" s="27"/>
      <c r="D109" s="27"/>
      <c r="E109" s="27"/>
    </row>
    <row r="110" spans="1:10" s="8" customFormat="1">
      <c r="B110" s="27"/>
      <c r="C110" s="27"/>
      <c r="D110" s="27"/>
      <c r="E110" s="27"/>
    </row>
    <row r="111" spans="1:10" s="8" customFormat="1">
      <c r="B111" s="27"/>
      <c r="C111" s="27"/>
      <c r="D111" s="27"/>
      <c r="E111" s="27"/>
    </row>
    <row r="112" spans="1:10" s="8" customFormat="1">
      <c r="B112" s="27"/>
      <c r="C112" s="27"/>
      <c r="D112" s="27"/>
      <c r="E112" s="27"/>
    </row>
    <row r="113" spans="2:5" s="8" customFormat="1">
      <c r="B113" s="27"/>
      <c r="C113" s="27"/>
      <c r="D113" s="27"/>
      <c r="E113" s="27"/>
    </row>
    <row r="114" spans="2:5" s="8" customFormat="1">
      <c r="B114" s="27"/>
      <c r="C114" s="27"/>
      <c r="D114" s="27"/>
      <c r="E114" s="27"/>
    </row>
    <row r="115" spans="2:5" s="8" customFormat="1">
      <c r="B115" s="27"/>
      <c r="C115" s="27"/>
      <c r="D115" s="27"/>
      <c r="E115" s="27"/>
    </row>
    <row r="116" spans="2:5" s="8" customFormat="1">
      <c r="B116" s="27"/>
      <c r="C116" s="27"/>
      <c r="D116" s="27"/>
      <c r="E116" s="27"/>
    </row>
    <row r="117" spans="2:5" s="8" customFormat="1">
      <c r="B117" s="27"/>
      <c r="C117" s="27"/>
      <c r="D117" s="27"/>
      <c r="E117" s="27"/>
    </row>
    <row r="118" spans="2:5" s="8" customFormat="1">
      <c r="B118" s="27"/>
      <c r="C118" s="27"/>
      <c r="D118" s="27"/>
      <c r="E118" s="27"/>
    </row>
    <row r="119" spans="2:5" s="8" customFormat="1">
      <c r="B119" s="27"/>
      <c r="C119" s="27"/>
      <c r="D119" s="27"/>
      <c r="E119" s="27"/>
    </row>
    <row r="120" spans="2:5" s="8" customFormat="1">
      <c r="B120" s="27"/>
      <c r="C120" s="27"/>
      <c r="D120" s="27"/>
      <c r="E120" s="27"/>
    </row>
    <row r="121" spans="2:5" s="8" customFormat="1">
      <c r="B121" s="27"/>
      <c r="C121" s="27"/>
      <c r="D121" s="27"/>
      <c r="E121" s="27"/>
    </row>
    <row r="122" spans="2:5" s="8" customFormat="1">
      <c r="B122" s="27"/>
      <c r="C122" s="27"/>
      <c r="D122" s="27"/>
      <c r="E122" s="27"/>
    </row>
    <row r="123" spans="2:5" s="8" customFormat="1">
      <c r="B123" s="27"/>
      <c r="C123" s="27"/>
      <c r="D123" s="27"/>
      <c r="E123" s="27"/>
    </row>
    <row r="124" spans="2:5" s="8" customFormat="1">
      <c r="B124" s="27"/>
      <c r="C124" s="27"/>
      <c r="D124" s="27"/>
      <c r="E124" s="27"/>
    </row>
    <row r="125" spans="2:5" s="8" customFormat="1">
      <c r="B125" s="27"/>
      <c r="C125" s="27"/>
      <c r="D125" s="27"/>
      <c r="E125" s="27"/>
    </row>
    <row r="126" spans="2:5" s="8" customFormat="1">
      <c r="B126" s="27"/>
      <c r="C126" s="27"/>
      <c r="D126" s="27"/>
      <c r="E126" s="27"/>
    </row>
    <row r="127" spans="2:5" s="8" customFormat="1">
      <c r="B127" s="27"/>
      <c r="C127" s="27"/>
      <c r="D127" s="27"/>
      <c r="E127" s="27"/>
    </row>
    <row r="128" spans="2:5" s="8" customFormat="1">
      <c r="B128" s="27"/>
      <c r="C128" s="27"/>
      <c r="D128" s="27"/>
      <c r="E128" s="27"/>
    </row>
    <row r="129" spans="2:5" s="8" customFormat="1">
      <c r="B129" s="27"/>
      <c r="C129" s="27"/>
      <c r="D129" s="27"/>
      <c r="E129" s="27"/>
    </row>
    <row r="130" spans="2:5" s="8" customFormat="1">
      <c r="B130" s="27"/>
      <c r="C130" s="27"/>
      <c r="D130" s="27"/>
      <c r="E130" s="27"/>
    </row>
    <row r="131" spans="2:5" s="8" customFormat="1">
      <c r="B131" s="27"/>
      <c r="C131" s="27"/>
      <c r="D131" s="27"/>
      <c r="E131" s="27"/>
    </row>
    <row r="132" spans="2:5" s="8" customFormat="1">
      <c r="B132" s="27"/>
      <c r="C132" s="27"/>
      <c r="D132" s="27"/>
      <c r="E132" s="27"/>
    </row>
    <row r="133" spans="2:5" s="8" customFormat="1">
      <c r="B133" s="27"/>
      <c r="C133" s="27"/>
      <c r="D133" s="27"/>
      <c r="E133" s="27"/>
    </row>
    <row r="134" spans="2:5" s="8" customFormat="1">
      <c r="B134" s="27"/>
      <c r="C134" s="27"/>
      <c r="D134" s="27"/>
      <c r="E134" s="27"/>
    </row>
    <row r="135" spans="2:5" s="8" customFormat="1">
      <c r="B135" s="27"/>
      <c r="C135" s="27"/>
      <c r="D135" s="27"/>
      <c r="E135" s="27"/>
    </row>
    <row r="136" spans="2:5" s="8" customFormat="1">
      <c r="B136" s="27"/>
      <c r="C136" s="27"/>
      <c r="D136" s="27"/>
      <c r="E136" s="27"/>
    </row>
    <row r="137" spans="2:5" s="8" customFormat="1">
      <c r="B137" s="27"/>
      <c r="C137" s="27"/>
      <c r="D137" s="27"/>
      <c r="E137" s="27"/>
    </row>
    <row r="138" spans="2:5" s="8" customFormat="1">
      <c r="B138" s="27"/>
      <c r="C138" s="27"/>
      <c r="D138" s="27"/>
      <c r="E138" s="27"/>
    </row>
    <row r="139" spans="2:5" s="8" customFormat="1">
      <c r="B139" s="27"/>
      <c r="C139" s="27"/>
      <c r="D139" s="27"/>
      <c r="E139" s="27"/>
    </row>
    <row r="140" spans="2:5" s="8" customFormat="1">
      <c r="B140" s="27"/>
      <c r="C140" s="27"/>
      <c r="D140" s="27"/>
      <c r="E140" s="27"/>
    </row>
    <row r="141" spans="2:5" s="8" customFormat="1">
      <c r="B141" s="27"/>
      <c r="C141" s="27"/>
      <c r="D141" s="27"/>
      <c r="E141" s="27"/>
    </row>
    <row r="142" spans="2:5" s="8" customFormat="1">
      <c r="B142" s="27"/>
      <c r="C142" s="27"/>
      <c r="D142" s="27"/>
      <c r="E142" s="27"/>
    </row>
    <row r="143" spans="2:5" s="8" customFormat="1">
      <c r="B143" s="27"/>
      <c r="C143" s="27"/>
      <c r="D143" s="27"/>
      <c r="E143" s="27"/>
    </row>
    <row r="144" spans="2:5" s="8" customFormat="1">
      <c r="B144" s="27"/>
      <c r="C144" s="27"/>
      <c r="D144" s="27"/>
      <c r="E144" s="27"/>
    </row>
    <row r="145" spans="2:5" s="8" customFormat="1">
      <c r="B145" s="27"/>
      <c r="C145" s="27"/>
      <c r="D145" s="27"/>
      <c r="E145" s="27"/>
    </row>
    <row r="146" spans="2:5" s="8" customFormat="1">
      <c r="B146" s="27"/>
      <c r="C146" s="27"/>
      <c r="D146" s="27"/>
      <c r="E146" s="27"/>
    </row>
    <row r="147" spans="2:5" s="8" customFormat="1">
      <c r="B147" s="27"/>
      <c r="C147" s="27"/>
      <c r="D147" s="27"/>
      <c r="E147" s="27"/>
    </row>
    <row r="148" spans="2:5" s="8" customFormat="1">
      <c r="B148" s="27"/>
      <c r="C148" s="27"/>
      <c r="D148" s="27"/>
      <c r="E148" s="27"/>
    </row>
    <row r="149" spans="2:5" s="8" customFormat="1">
      <c r="B149" s="27"/>
      <c r="C149" s="27"/>
      <c r="D149" s="27"/>
      <c r="E149" s="27"/>
    </row>
    <row r="150" spans="2:5" s="8" customFormat="1">
      <c r="B150" s="27"/>
      <c r="C150" s="27"/>
      <c r="D150" s="27"/>
      <c r="E150" s="27"/>
    </row>
    <row r="151" spans="2:5" s="8" customFormat="1">
      <c r="B151" s="27"/>
      <c r="C151" s="27"/>
      <c r="D151" s="27"/>
      <c r="E151" s="27"/>
    </row>
    <row r="152" spans="2:5" s="8" customFormat="1">
      <c r="B152" s="27"/>
      <c r="C152" s="27"/>
      <c r="D152" s="27"/>
      <c r="E152" s="27"/>
    </row>
    <row r="153" spans="2:5" s="8" customFormat="1">
      <c r="B153" s="27"/>
      <c r="C153" s="27"/>
      <c r="D153" s="27"/>
      <c r="E153" s="27"/>
    </row>
    <row r="154" spans="2:5" s="8" customFormat="1">
      <c r="B154" s="27"/>
      <c r="C154" s="27"/>
      <c r="D154" s="27"/>
      <c r="E154" s="27"/>
    </row>
    <row r="155" spans="2:5" s="8" customFormat="1">
      <c r="B155" s="27"/>
      <c r="C155" s="27"/>
      <c r="D155" s="27"/>
      <c r="E155" s="27"/>
    </row>
    <row r="156" spans="2:5" s="8" customFormat="1">
      <c r="B156" s="27"/>
      <c r="C156" s="27"/>
      <c r="D156" s="27"/>
      <c r="E156" s="27"/>
    </row>
    <row r="157" spans="2:5" s="8" customFormat="1">
      <c r="B157" s="27"/>
      <c r="C157" s="27"/>
      <c r="D157" s="27"/>
      <c r="E157" s="27"/>
    </row>
    <row r="158" spans="2:5" s="8" customFormat="1">
      <c r="B158" s="27"/>
      <c r="C158" s="27"/>
      <c r="D158" s="27"/>
      <c r="E158" s="27"/>
    </row>
    <row r="159" spans="2:5" s="8" customFormat="1">
      <c r="B159" s="27"/>
      <c r="C159" s="27"/>
      <c r="D159" s="27"/>
      <c r="E159" s="27"/>
    </row>
    <row r="160" spans="2:5" s="8" customFormat="1">
      <c r="B160" s="27"/>
      <c r="C160" s="27"/>
      <c r="D160" s="27"/>
      <c r="E160" s="27"/>
    </row>
    <row r="161" spans="2:5" s="8" customFormat="1">
      <c r="B161" s="27"/>
      <c r="C161" s="27"/>
      <c r="D161" s="27"/>
      <c r="E161" s="27"/>
    </row>
    <row r="162" spans="2:5" s="8" customFormat="1">
      <c r="B162" s="27"/>
      <c r="C162" s="27"/>
      <c r="D162" s="27"/>
      <c r="E162" s="27"/>
    </row>
    <row r="163" spans="2:5" s="8" customFormat="1">
      <c r="B163" s="27"/>
      <c r="C163" s="27"/>
      <c r="D163" s="27"/>
      <c r="E163" s="27"/>
    </row>
    <row r="164" spans="2:5" s="8" customFormat="1">
      <c r="B164" s="27"/>
      <c r="C164" s="27"/>
      <c r="D164" s="27"/>
      <c r="E164" s="27"/>
    </row>
    <row r="165" spans="2:5" s="8" customFormat="1">
      <c r="B165" s="27"/>
      <c r="C165" s="27"/>
      <c r="D165" s="27"/>
      <c r="E165" s="27"/>
    </row>
    <row r="166" spans="2:5" s="8" customFormat="1">
      <c r="B166" s="27"/>
      <c r="C166" s="27"/>
      <c r="D166" s="27"/>
      <c r="E166" s="27"/>
    </row>
    <row r="167" spans="2:5" s="8" customFormat="1">
      <c r="B167" s="27"/>
      <c r="C167" s="27"/>
      <c r="D167" s="27"/>
      <c r="E167" s="27"/>
    </row>
    <row r="168" spans="2:5" s="8" customFormat="1">
      <c r="B168" s="27"/>
      <c r="C168" s="27"/>
      <c r="D168" s="27"/>
      <c r="E168" s="27"/>
    </row>
    <row r="169" spans="2:5" s="8" customFormat="1">
      <c r="B169" s="27"/>
      <c r="C169" s="27"/>
      <c r="D169" s="27"/>
      <c r="E169" s="27"/>
    </row>
    <row r="170" spans="2:5" s="8" customFormat="1">
      <c r="B170" s="27"/>
      <c r="C170" s="27"/>
      <c r="D170" s="27"/>
      <c r="E170" s="27"/>
    </row>
    <row r="171" spans="2:5" s="8" customFormat="1">
      <c r="B171" s="27"/>
      <c r="C171" s="27"/>
      <c r="D171" s="27"/>
      <c r="E171" s="27"/>
    </row>
    <row r="172" spans="2:5" s="8" customFormat="1">
      <c r="B172" s="27"/>
      <c r="C172" s="27"/>
      <c r="D172" s="27"/>
      <c r="E172" s="27"/>
    </row>
    <row r="173" spans="2:5" s="8" customFormat="1">
      <c r="B173" s="27"/>
      <c r="C173" s="27"/>
      <c r="D173" s="27"/>
      <c r="E173" s="27"/>
    </row>
    <row r="174" spans="2:5" s="8" customFormat="1">
      <c r="B174" s="27"/>
      <c r="C174" s="27"/>
      <c r="D174" s="27"/>
      <c r="E174" s="27"/>
    </row>
    <row r="175" spans="2:5" s="8" customFormat="1">
      <c r="B175" s="27"/>
      <c r="C175" s="27"/>
      <c r="D175" s="27"/>
      <c r="E175" s="27"/>
    </row>
    <row r="176" spans="2:5" s="8" customFormat="1">
      <c r="B176" s="27"/>
      <c r="C176" s="27"/>
      <c r="D176" s="27"/>
      <c r="E176" s="27"/>
    </row>
    <row r="177" spans="1:9" s="8" customFormat="1">
      <c r="B177" s="27"/>
      <c r="C177" s="27"/>
      <c r="D177" s="27"/>
      <c r="E177" s="27"/>
    </row>
    <row r="178" spans="1:9" s="8" customFormat="1">
      <c r="B178" s="27"/>
      <c r="C178" s="27"/>
      <c r="G178" s="4"/>
      <c r="H178" s="4"/>
      <c r="I178" s="4"/>
    </row>
    <row r="179" spans="1:9" s="8" customFormat="1">
      <c r="B179" s="27"/>
      <c r="C179" s="27"/>
    </row>
    <row r="180" spans="1:9" s="8" customFormat="1">
      <c r="B180" s="27"/>
      <c r="C180" s="27"/>
    </row>
    <row r="181" spans="1:9" s="8" customFormat="1">
      <c r="B181" s="27"/>
      <c r="C181" s="27"/>
    </row>
    <row r="182" spans="1:9" s="8" customFormat="1">
      <c r="B182" s="27"/>
      <c r="C182" s="27"/>
    </row>
    <row r="183" spans="1:9" s="8" customFormat="1">
      <c r="B183" s="27"/>
      <c r="C183" s="27"/>
    </row>
    <row r="184" spans="1:9" s="8" customFormat="1">
      <c r="B184" s="27"/>
      <c r="C184" s="27"/>
    </row>
    <row r="185" spans="1:9" s="8" customFormat="1">
      <c r="B185" s="27"/>
      <c r="C185" s="27"/>
    </row>
    <row r="186" spans="1:9" s="8" customFormat="1">
      <c r="B186" s="27"/>
      <c r="C186" s="27"/>
    </row>
    <row r="187" spans="1:9" s="8" customFormat="1">
      <c r="B187" s="27"/>
      <c r="C187" s="27"/>
    </row>
    <row r="188" spans="1:9" s="8" customFormat="1">
      <c r="B188" s="27"/>
      <c r="C188" s="27"/>
    </row>
    <row r="189" spans="1:9" s="8" customFormat="1">
      <c r="B189" s="27"/>
      <c r="C189" s="27"/>
    </row>
    <row r="190" spans="1:9">
      <c r="A190" s="8"/>
      <c r="B190" s="27"/>
      <c r="C190" s="27"/>
      <c r="D190" s="8"/>
    </row>
    <row r="191" spans="1:9">
      <c r="A191" s="8"/>
      <c r="B191" s="27"/>
      <c r="C191" s="27"/>
      <c r="D191" s="8"/>
    </row>
    <row r="192" spans="1:9">
      <c r="A192" s="8"/>
      <c r="B192" s="27"/>
      <c r="C192" s="27"/>
      <c r="D192" s="8"/>
    </row>
    <row r="193" spans="1:4">
      <c r="A193" s="8"/>
      <c r="B193" s="27"/>
      <c r="C193" s="27"/>
      <c r="D193" s="8"/>
    </row>
    <row r="194" spans="1:4">
      <c r="A194" s="8"/>
      <c r="B194" s="27"/>
      <c r="C194" s="27"/>
      <c r="D194" s="8"/>
    </row>
    <row r="195" spans="1:4">
      <c r="A195" s="8"/>
      <c r="B195" s="27"/>
      <c r="C195" s="27"/>
      <c r="D195" s="8"/>
    </row>
    <row r="196" spans="1:4">
      <c r="A196" s="8"/>
      <c r="B196" s="27"/>
      <c r="C196" s="27"/>
      <c r="D196" s="8"/>
    </row>
    <row r="197" spans="1:4">
      <c r="A197" s="8"/>
      <c r="B197" s="27"/>
      <c r="C197" s="27"/>
      <c r="D197" s="8"/>
    </row>
    <row r="198" spans="1:4">
      <c r="A198" s="8"/>
      <c r="B198" s="27"/>
      <c r="C198" s="27"/>
      <c r="D198" s="8"/>
    </row>
    <row r="199" spans="1:4">
      <c r="A199" s="8"/>
      <c r="B199" s="27"/>
      <c r="C199" s="27"/>
      <c r="D199" s="8"/>
    </row>
    <row r="200" spans="1:4">
      <c r="A200" s="8"/>
      <c r="B200" s="27"/>
      <c r="C200" s="27"/>
      <c r="D200" s="8"/>
    </row>
    <row r="201" spans="1:4">
      <c r="A201" s="8"/>
      <c r="B201" s="27"/>
      <c r="C201" s="27"/>
      <c r="D201" s="8"/>
    </row>
    <row r="202" spans="1:4">
      <c r="A202" s="8"/>
      <c r="B202" s="27"/>
      <c r="C202" s="27"/>
      <c r="D202" s="8"/>
    </row>
    <row r="203" spans="1:4">
      <c r="A203" s="8"/>
      <c r="B203" s="27"/>
      <c r="C203" s="27"/>
      <c r="D203" s="8"/>
    </row>
    <row r="204" spans="1:4">
      <c r="A204" s="8"/>
      <c r="B204" s="27"/>
      <c r="C204" s="27"/>
      <c r="D204" s="8"/>
    </row>
    <row r="205" spans="1:4">
      <c r="A205" s="8"/>
      <c r="B205" s="27"/>
      <c r="C205" s="27"/>
      <c r="D205" s="8"/>
    </row>
    <row r="206" spans="1:4">
      <c r="A206" s="8"/>
      <c r="B206" s="27"/>
      <c r="C206" s="27"/>
      <c r="D206" s="8"/>
    </row>
    <row r="207" spans="1:4">
      <c r="A207" s="8"/>
      <c r="B207" s="27"/>
      <c r="C207" s="27"/>
      <c r="D207" s="8"/>
    </row>
    <row r="208" spans="1:4">
      <c r="A208" s="8"/>
      <c r="B208" s="27"/>
      <c r="C208" s="27"/>
      <c r="D208" s="8"/>
    </row>
    <row r="209" spans="1:4">
      <c r="A209" s="8"/>
      <c r="B209" s="27"/>
      <c r="C209" s="27"/>
      <c r="D209" s="8"/>
    </row>
    <row r="210" spans="1:4">
      <c r="A210" s="8"/>
      <c r="B210" s="27"/>
      <c r="C210" s="27"/>
      <c r="D210" s="8"/>
    </row>
    <row r="211" spans="1:4">
      <c r="A211" s="8"/>
      <c r="B211" s="27"/>
      <c r="C211" s="27"/>
      <c r="D211" s="8"/>
    </row>
    <row r="212" spans="1:4">
      <c r="A212" s="8"/>
      <c r="B212" s="27"/>
      <c r="C212" s="27"/>
      <c r="D212" s="8"/>
    </row>
    <row r="213" spans="1:4">
      <c r="A213" s="8"/>
      <c r="B213" s="27"/>
      <c r="C213" s="27"/>
      <c r="D213" s="8"/>
    </row>
    <row r="214" spans="1:4">
      <c r="A214" s="8"/>
      <c r="B214" s="27"/>
      <c r="C214" s="27"/>
      <c r="D214" s="8"/>
    </row>
    <row r="215" spans="1:4">
      <c r="A215" s="8"/>
      <c r="B215" s="27"/>
      <c r="C215" s="27"/>
      <c r="D215" s="8"/>
    </row>
    <row r="216" spans="1:4">
      <c r="A216" s="8"/>
      <c r="B216" s="27"/>
      <c r="C216" s="27"/>
      <c r="D216" s="8"/>
    </row>
    <row r="217" spans="1:4">
      <c r="A217" s="8"/>
      <c r="B217" s="27"/>
      <c r="C217" s="27"/>
      <c r="D217" s="8"/>
    </row>
    <row r="218" spans="1:4">
      <c r="A218" s="8"/>
      <c r="B218" s="27"/>
      <c r="C218" s="27"/>
      <c r="D218" s="8"/>
    </row>
    <row r="219" spans="1:4">
      <c r="A219" s="8"/>
      <c r="B219" s="27"/>
      <c r="C219" s="27"/>
      <c r="D219" s="8"/>
    </row>
    <row r="220" spans="1:4">
      <c r="A220" s="8"/>
      <c r="B220" s="27"/>
      <c r="C220" s="27"/>
      <c r="D220" s="8"/>
    </row>
    <row r="221" spans="1:4">
      <c r="A221" s="8"/>
      <c r="B221" s="27"/>
      <c r="C221" s="27"/>
      <c r="D221" s="8"/>
    </row>
    <row r="222" spans="1:4">
      <c r="A222" s="8"/>
      <c r="B222" s="27"/>
      <c r="C222" s="27"/>
      <c r="D222" s="8"/>
    </row>
    <row r="223" spans="1:4">
      <c r="A223" s="8"/>
      <c r="B223" s="27"/>
      <c r="C223" s="27"/>
      <c r="D223" s="8"/>
    </row>
    <row r="224" spans="1:4">
      <c r="A224" s="8"/>
      <c r="B224" s="27"/>
      <c r="C224" s="27"/>
      <c r="D224" s="8"/>
    </row>
    <row r="225" spans="1:4">
      <c r="A225" s="8"/>
      <c r="B225" s="27"/>
      <c r="C225" s="27"/>
      <c r="D225" s="8"/>
    </row>
    <row r="226" spans="1:4">
      <c r="A226" s="8"/>
      <c r="B226" s="27"/>
      <c r="C226" s="27"/>
      <c r="D226" s="8"/>
    </row>
    <row r="227" spans="1:4">
      <c r="A227" s="8"/>
      <c r="B227" s="27"/>
      <c r="C227" s="27"/>
      <c r="D227" s="8"/>
    </row>
    <row r="228" spans="1:4">
      <c r="A228" s="8"/>
      <c r="B228" s="27"/>
      <c r="C228" s="27"/>
      <c r="D228" s="8"/>
    </row>
    <row r="229" spans="1:4">
      <c r="A229" s="8"/>
      <c r="B229" s="27"/>
      <c r="C229" s="27"/>
      <c r="D229" s="8"/>
    </row>
    <row r="230" spans="1:4">
      <c r="A230" s="8"/>
      <c r="B230" s="27"/>
      <c r="C230" s="27"/>
      <c r="D230" s="8"/>
    </row>
    <row r="231" spans="1:4">
      <c r="A231" s="8"/>
      <c r="B231" s="27"/>
      <c r="C231" s="27"/>
      <c r="D231" s="8"/>
    </row>
    <row r="232" spans="1:4">
      <c r="A232" s="8"/>
      <c r="B232" s="27"/>
      <c r="C232" s="27"/>
      <c r="D232" s="8"/>
    </row>
    <row r="233" spans="1:4">
      <c r="A233" s="8"/>
      <c r="B233" s="27"/>
      <c r="C233" s="27"/>
      <c r="D233" s="8"/>
    </row>
    <row r="234" spans="1:4">
      <c r="A234" s="8"/>
      <c r="B234" s="27"/>
      <c r="C234" s="27"/>
      <c r="D234" s="8"/>
    </row>
    <row r="235" spans="1:4">
      <c r="A235" s="8"/>
      <c r="B235" s="27"/>
      <c r="C235" s="27"/>
      <c r="D235" s="8"/>
    </row>
    <row r="236" spans="1:4">
      <c r="A236" s="8"/>
      <c r="B236" s="27"/>
      <c r="C236" s="27"/>
      <c r="D236" s="8"/>
    </row>
    <row r="237" spans="1:4">
      <c r="A237" s="8"/>
      <c r="B237" s="27"/>
      <c r="C237" s="27"/>
      <c r="D237" s="8"/>
    </row>
    <row r="238" spans="1:4">
      <c r="A238" s="8"/>
      <c r="B238" s="27"/>
      <c r="C238" s="27"/>
      <c r="D238" s="8"/>
    </row>
    <row r="239" spans="1:4">
      <c r="A239" s="8"/>
      <c r="B239" s="27"/>
      <c r="C239" s="27"/>
      <c r="D239" s="8"/>
    </row>
    <row r="240" spans="1:4">
      <c r="A240" s="8"/>
      <c r="B240" s="27"/>
      <c r="C240" s="27"/>
      <c r="D240" s="8"/>
    </row>
    <row r="241" spans="1:4">
      <c r="A241" s="8"/>
      <c r="B241" s="27"/>
      <c r="C241" s="27"/>
      <c r="D241" s="8"/>
    </row>
    <row r="242" spans="1:4">
      <c r="A242" s="8"/>
      <c r="B242" s="27"/>
      <c r="C242" s="27"/>
      <c r="D242" s="8"/>
    </row>
    <row r="243" spans="1:4">
      <c r="A243" s="8"/>
      <c r="B243" s="27"/>
      <c r="C243" s="27"/>
      <c r="D243" s="8"/>
    </row>
    <row r="244" spans="1:4">
      <c r="A244" s="8"/>
      <c r="B244" s="27"/>
      <c r="C244" s="27"/>
      <c r="D244" s="8"/>
    </row>
    <row r="245" spans="1:4">
      <c r="A245" s="8"/>
      <c r="B245" s="27"/>
      <c r="C245" s="27"/>
      <c r="D245" s="8"/>
    </row>
    <row r="246" spans="1:4">
      <c r="A246" s="8"/>
      <c r="B246" s="27"/>
      <c r="C246" s="27"/>
      <c r="D246" s="8"/>
    </row>
    <row r="247" spans="1:4">
      <c r="A247" s="8"/>
      <c r="B247" s="27"/>
      <c r="C247" s="27"/>
      <c r="D247" s="8"/>
    </row>
    <row r="248" spans="1:4">
      <c r="A248" s="8"/>
      <c r="B248" s="27"/>
      <c r="C248" s="27"/>
      <c r="D248" s="8"/>
    </row>
    <row r="249" spans="1:4">
      <c r="A249" s="8"/>
      <c r="B249" s="27"/>
      <c r="C249" s="27"/>
      <c r="D249" s="8"/>
    </row>
    <row r="250" spans="1:4">
      <c r="A250" s="8"/>
      <c r="B250" s="27"/>
      <c r="C250" s="27"/>
      <c r="D250" s="8"/>
    </row>
    <row r="251" spans="1:4">
      <c r="A251" s="8"/>
      <c r="B251" s="27"/>
      <c r="C251" s="27"/>
      <c r="D251" s="8"/>
    </row>
    <row r="252" spans="1:4">
      <c r="A252" s="8"/>
      <c r="B252" s="27"/>
      <c r="C252" s="27"/>
      <c r="D252" s="8"/>
    </row>
    <row r="253" spans="1:4">
      <c r="A253" s="8"/>
      <c r="B253" s="27"/>
      <c r="C253" s="27"/>
      <c r="D253" s="8"/>
    </row>
    <row r="254" spans="1:4">
      <c r="A254" s="8"/>
      <c r="B254" s="27"/>
      <c r="C254" s="27"/>
      <c r="D254" s="8"/>
    </row>
    <row r="255" spans="1:4">
      <c r="A255" s="8"/>
      <c r="B255" s="27"/>
      <c r="C255" s="27"/>
      <c r="D255" s="8"/>
    </row>
    <row r="256" spans="1:4">
      <c r="A256" s="8"/>
      <c r="B256" s="27"/>
      <c r="C256" s="27"/>
      <c r="D256" s="8"/>
    </row>
    <row r="257" spans="1:4">
      <c r="A257" s="8"/>
      <c r="B257" s="27"/>
      <c r="C257" s="27"/>
      <c r="D257" s="8"/>
    </row>
    <row r="258" spans="1:4">
      <c r="A258" s="8"/>
      <c r="B258" s="27"/>
      <c r="C258" s="27"/>
      <c r="D258" s="8"/>
    </row>
    <row r="259" spans="1:4">
      <c r="A259" s="8"/>
      <c r="B259" s="27"/>
      <c r="C259" s="27"/>
      <c r="D259" s="8"/>
    </row>
    <row r="260" spans="1:4">
      <c r="A260" s="8"/>
      <c r="B260" s="27"/>
      <c r="C260" s="27"/>
      <c r="D260" s="8"/>
    </row>
    <row r="261" spans="1:4">
      <c r="A261" s="8"/>
      <c r="B261" s="27"/>
      <c r="C261" s="27"/>
      <c r="D261" s="8"/>
    </row>
    <row r="262" spans="1:4">
      <c r="A262" s="8"/>
      <c r="B262" s="27"/>
      <c r="C262" s="27"/>
      <c r="D262" s="8"/>
    </row>
    <row r="263" spans="1:4">
      <c r="A263" s="8"/>
      <c r="B263" s="27"/>
      <c r="C263" s="27"/>
      <c r="D263" s="8"/>
    </row>
    <row r="264" spans="1:4">
      <c r="A264" s="8"/>
      <c r="B264" s="27"/>
      <c r="C264" s="27"/>
      <c r="D264" s="8"/>
    </row>
    <row r="265" spans="1:4">
      <c r="A265" s="8"/>
      <c r="B265" s="27"/>
      <c r="C265" s="27"/>
      <c r="D265" s="8"/>
    </row>
    <row r="266" spans="1:4">
      <c r="A266" s="8"/>
      <c r="B266" s="27"/>
      <c r="C266" s="27"/>
      <c r="D266" s="8"/>
    </row>
  </sheetData>
  <mergeCells count="10">
    <mergeCell ref="B2:B3"/>
    <mergeCell ref="M10:N10"/>
    <mergeCell ref="H25:I25"/>
    <mergeCell ref="L25:M25"/>
    <mergeCell ref="A97:D99"/>
    <mergeCell ref="A100:B100"/>
    <mergeCell ref="G100:G101"/>
    <mergeCell ref="H100:H101"/>
    <mergeCell ref="I100:I101"/>
    <mergeCell ref="J100:J101"/>
  </mergeCells>
  <pageMargins left="0.75" right="0.75" top="1" bottom="1" header="0.5" footer="0.5"/>
  <pageSetup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diffeqn</vt:lpstr>
      <vt:lpstr>diff eqn + data points</vt:lpstr>
      <vt:lpstr>data diffs and ratios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kalman</dc:creator>
  <cp:lastModifiedBy>kalmanNoDom</cp:lastModifiedBy>
  <cp:lastPrinted>2002-08-02T15:47:46Z</cp:lastPrinted>
  <dcterms:created xsi:type="dcterms:W3CDTF">2002-08-08T15:59:10Z</dcterms:created>
  <dcterms:modified xsi:type="dcterms:W3CDTF">2018-10-03T04:38:28Z</dcterms:modified>
</cp:coreProperties>
</file>