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0" yWindow="72" windowWidth="11412" windowHeight="7728"/>
  </bookViews>
  <sheets>
    <sheet name="quadratic" sheetId="2" r:id="rId1"/>
    <sheet name="exp base b" sheetId="5" r:id="rId2"/>
    <sheet name="exp base e" sheetId="6" r:id="rId3"/>
    <sheet name="Ab^x + c" sheetId="7" r:id="rId4"/>
    <sheet name="Ae^(kx) + c" sheetId="9" r:id="rId5"/>
    <sheet name="logistic function" sheetId="10" r:id="rId6"/>
  </sheets>
  <calcPr calcId="145621"/>
</workbook>
</file>

<file path=xl/calcChain.xml><?xml version="1.0" encoding="utf-8"?>
<calcChain xmlns="http://schemas.openxmlformats.org/spreadsheetml/2006/main">
  <c r="E58" i="2" l="1"/>
  <c r="D58" i="2"/>
  <c r="E58" i="5"/>
  <c r="D58" i="5"/>
  <c r="E58" i="7"/>
  <c r="D58" i="7"/>
  <c r="C137" i="10"/>
  <c r="D137" i="10"/>
  <c r="C138" i="10"/>
  <c r="D138" i="10"/>
  <c r="C139" i="10"/>
  <c r="D139" i="10"/>
  <c r="C140" i="10"/>
  <c r="D140" i="10"/>
  <c r="C141" i="10"/>
  <c r="D141" i="10"/>
  <c r="C142" i="10"/>
  <c r="D142" i="10"/>
  <c r="C143" i="10"/>
  <c r="D143" i="10"/>
  <c r="C144" i="10"/>
  <c r="D144" i="10"/>
  <c r="C145" i="10"/>
  <c r="D145" i="10"/>
  <c r="C146" i="10"/>
  <c r="D146" i="10"/>
  <c r="C147" i="10"/>
  <c r="D147" i="10"/>
  <c r="C148" i="10"/>
  <c r="D148" i="10"/>
  <c r="C149" i="10"/>
  <c r="D149" i="10"/>
  <c r="C150" i="10"/>
  <c r="D150" i="10"/>
  <c r="C151" i="10"/>
  <c r="D151" i="10"/>
  <c r="C152" i="10"/>
  <c r="D152" i="10"/>
  <c r="C153" i="10"/>
  <c r="D153" i="10"/>
  <c r="C154" i="10"/>
  <c r="D154" i="10"/>
  <c r="C155" i="10"/>
  <c r="D155" i="10"/>
  <c r="C156" i="10"/>
  <c r="D156" i="10"/>
  <c r="C157" i="10"/>
  <c r="D157" i="10"/>
  <c r="C158" i="10"/>
  <c r="D158" i="10"/>
  <c r="C159" i="10"/>
  <c r="D159" i="10"/>
  <c r="C160" i="10"/>
  <c r="D160" i="10"/>
  <c r="C161" i="10"/>
  <c r="D161" i="10"/>
  <c r="C162" i="10"/>
  <c r="D162" i="10"/>
  <c r="C163" i="10"/>
  <c r="D163" i="10"/>
  <c r="C164" i="10"/>
  <c r="D164" i="10"/>
  <c r="C165" i="10"/>
  <c r="D165" i="10"/>
  <c r="C166" i="10"/>
  <c r="D166" i="10"/>
  <c r="C167" i="10"/>
  <c r="D167" i="10"/>
  <c r="C168" i="10"/>
  <c r="D168" i="10"/>
  <c r="C169" i="10"/>
  <c r="D169" i="10"/>
  <c r="C170" i="10"/>
  <c r="D170" i="10"/>
  <c r="C171" i="10"/>
  <c r="D171" i="10"/>
  <c r="C172" i="10"/>
  <c r="D172" i="10"/>
  <c r="C173" i="10"/>
  <c r="D173" i="10"/>
  <c r="C174" i="10"/>
  <c r="D174" i="10"/>
  <c r="C175" i="10"/>
  <c r="D175" i="10"/>
  <c r="C176" i="10"/>
  <c r="D176" i="10"/>
  <c r="C177" i="10"/>
  <c r="D177" i="10"/>
  <c r="C178" i="10"/>
  <c r="D178" i="10"/>
  <c r="C179" i="10"/>
  <c r="D179" i="10"/>
  <c r="C180" i="10"/>
  <c r="D180" i="10"/>
  <c r="C181" i="10"/>
  <c r="D181" i="10"/>
  <c r="C182" i="10"/>
  <c r="D182" i="10"/>
  <c r="C183" i="10"/>
  <c r="D183" i="10"/>
  <c r="C184" i="10"/>
  <c r="D184" i="10"/>
  <c r="C185" i="10"/>
  <c r="D185" i="10"/>
  <c r="C186" i="10"/>
  <c r="D186" i="10"/>
  <c r="D136" i="10"/>
  <c r="C136" i="10"/>
  <c r="B137" i="10" l="1"/>
  <c r="B138" i="10" s="1"/>
  <c r="B139" i="10" s="1"/>
  <c r="B140" i="10" s="1"/>
  <c r="B141" i="10" s="1"/>
  <c r="B142" i="10" s="1"/>
  <c r="B143" i="10" s="1"/>
  <c r="B144" i="10" s="1"/>
  <c r="B145" i="10" s="1"/>
  <c r="B146" i="10" s="1"/>
  <c r="B147" i="10" s="1"/>
  <c r="B148" i="10" s="1"/>
  <c r="B149" i="10" s="1"/>
  <c r="B150" i="10" s="1"/>
  <c r="B151" i="10" s="1"/>
  <c r="B152" i="10" s="1"/>
  <c r="B153" i="10" s="1"/>
  <c r="B154" i="10" s="1"/>
  <c r="B155" i="10" s="1"/>
  <c r="B156" i="10" s="1"/>
  <c r="B157" i="10" s="1"/>
  <c r="B158" i="10" s="1"/>
  <c r="B159" i="10" s="1"/>
  <c r="B160" i="10" s="1"/>
  <c r="B161" i="10" s="1"/>
  <c r="B162" i="10" s="1"/>
  <c r="B163" i="10" s="1"/>
  <c r="B164" i="10" s="1"/>
  <c r="B165" i="10" s="1"/>
  <c r="B166" i="10" s="1"/>
  <c r="B167" i="10" s="1"/>
  <c r="B168" i="10" s="1"/>
  <c r="B169" i="10" s="1"/>
  <c r="B170" i="10" s="1"/>
  <c r="B171" i="10" s="1"/>
  <c r="B172" i="10" s="1"/>
  <c r="B173" i="10" s="1"/>
  <c r="B174" i="10" s="1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C187" i="10"/>
  <c r="B70" i="10"/>
  <c r="B71" i="10" s="1"/>
  <c r="B72" i="10" s="1"/>
  <c r="G67" i="10"/>
  <c r="D67" i="10"/>
  <c r="C69" i="10" s="1"/>
  <c r="D69" i="10" s="1"/>
  <c r="E60" i="10"/>
  <c r="D60" i="10"/>
  <c r="E59" i="10"/>
  <c r="D59" i="10"/>
  <c r="E58" i="10"/>
  <c r="D58" i="10"/>
  <c r="E57" i="10"/>
  <c r="D57" i="10"/>
  <c r="E56" i="10"/>
  <c r="D56" i="10"/>
  <c r="E55" i="10"/>
  <c r="D55" i="10"/>
  <c r="E54" i="10"/>
  <c r="D54" i="10"/>
  <c r="E53" i="10"/>
  <c r="D53" i="10"/>
  <c r="E52" i="10"/>
  <c r="D52" i="10"/>
  <c r="E51" i="10"/>
  <c r="D51" i="10"/>
  <c r="E50" i="10"/>
  <c r="D50" i="10"/>
  <c r="E49" i="10"/>
  <c r="D49" i="10"/>
  <c r="E48" i="10"/>
  <c r="D48" i="10"/>
  <c r="E47" i="10"/>
  <c r="D47" i="10"/>
  <c r="E46" i="10"/>
  <c r="D46" i="10"/>
  <c r="E45" i="10"/>
  <c r="D45" i="10"/>
  <c r="E44" i="10"/>
  <c r="D44" i="10"/>
  <c r="E43" i="10"/>
  <c r="D43" i="10"/>
  <c r="E42" i="10"/>
  <c r="D42" i="10"/>
  <c r="E41" i="10"/>
  <c r="D41" i="10"/>
  <c r="E40" i="10"/>
  <c r="D40" i="10"/>
  <c r="E39" i="10"/>
  <c r="D39" i="10"/>
  <c r="E38" i="10"/>
  <c r="D38" i="10"/>
  <c r="E37" i="10"/>
  <c r="D37" i="10"/>
  <c r="E36" i="10"/>
  <c r="D36" i="10"/>
  <c r="E35" i="10"/>
  <c r="D35" i="10"/>
  <c r="E34" i="10"/>
  <c r="D34" i="10"/>
  <c r="E33" i="10"/>
  <c r="D33" i="10"/>
  <c r="E32" i="10"/>
  <c r="D32" i="10"/>
  <c r="E31" i="10"/>
  <c r="D31" i="10"/>
  <c r="E30" i="10"/>
  <c r="D30" i="10"/>
  <c r="E29" i="10"/>
  <c r="D29" i="10"/>
  <c r="E28" i="10"/>
  <c r="D28" i="10"/>
  <c r="E27" i="10"/>
  <c r="D27" i="10"/>
  <c r="E26" i="10"/>
  <c r="D26" i="10"/>
  <c r="E25" i="10"/>
  <c r="D25" i="10"/>
  <c r="E24" i="10"/>
  <c r="D24" i="10"/>
  <c r="E23" i="10"/>
  <c r="D23" i="10"/>
  <c r="E22" i="10"/>
  <c r="D22" i="10"/>
  <c r="E21" i="10"/>
  <c r="D21" i="10"/>
  <c r="E20" i="10"/>
  <c r="D20" i="10"/>
  <c r="E19" i="10"/>
  <c r="D19" i="10"/>
  <c r="E18" i="10"/>
  <c r="D18" i="10"/>
  <c r="E17" i="10"/>
  <c r="D17" i="10"/>
  <c r="E16" i="10"/>
  <c r="D16" i="10"/>
  <c r="E15" i="10"/>
  <c r="D15" i="10"/>
  <c r="E14" i="10"/>
  <c r="D14" i="10"/>
  <c r="E13" i="10"/>
  <c r="D13" i="10"/>
  <c r="E12" i="10"/>
  <c r="D12" i="10"/>
  <c r="E11" i="10"/>
  <c r="D11" i="10"/>
  <c r="C72" i="10" l="1"/>
  <c r="D72" i="10" s="1"/>
  <c r="B73" i="10"/>
  <c r="C71" i="10"/>
  <c r="D71" i="10" s="1"/>
  <c r="D187" i="10"/>
  <c r="K34" i="10" s="1"/>
  <c r="C70" i="10"/>
  <c r="D70" i="10" s="1"/>
  <c r="C73" i="10" l="1"/>
  <c r="D73" i="10" s="1"/>
  <c r="B74" i="10"/>
  <c r="B75" i="10" l="1"/>
  <c r="C74" i="10"/>
  <c r="D74" i="10" s="1"/>
  <c r="B76" i="10" l="1"/>
  <c r="C75" i="10"/>
  <c r="D75" i="10" s="1"/>
  <c r="B77" i="10" l="1"/>
  <c r="C76" i="10"/>
  <c r="D76" i="10" s="1"/>
  <c r="B78" i="10" l="1"/>
  <c r="C77" i="10"/>
  <c r="D77" i="10" s="1"/>
  <c r="B79" i="10" l="1"/>
  <c r="C78" i="10"/>
  <c r="D78" i="10" s="1"/>
  <c r="B80" i="10" l="1"/>
  <c r="C79" i="10"/>
  <c r="D79" i="10" s="1"/>
  <c r="B81" i="10" l="1"/>
  <c r="C80" i="10"/>
  <c r="D80" i="10" s="1"/>
  <c r="C81" i="10" l="1"/>
  <c r="D81" i="10" s="1"/>
  <c r="B82" i="10"/>
  <c r="B83" i="10" l="1"/>
  <c r="C82" i="10"/>
  <c r="D82" i="10" s="1"/>
  <c r="B84" i="10" l="1"/>
  <c r="C83" i="10"/>
  <c r="D83" i="10" s="1"/>
  <c r="B85" i="10" l="1"/>
  <c r="C84" i="10"/>
  <c r="D84" i="10" s="1"/>
  <c r="B86" i="10" l="1"/>
  <c r="C85" i="10"/>
  <c r="D85" i="10" s="1"/>
  <c r="B87" i="10" l="1"/>
  <c r="C86" i="10"/>
  <c r="D86" i="10" s="1"/>
  <c r="B88" i="10" l="1"/>
  <c r="C87" i="10"/>
  <c r="D87" i="10" s="1"/>
  <c r="B89" i="10" l="1"/>
  <c r="C88" i="10"/>
  <c r="D88" i="10" s="1"/>
  <c r="C89" i="10" l="1"/>
  <c r="D89" i="10" s="1"/>
  <c r="B90" i="10"/>
  <c r="B91" i="10" l="1"/>
  <c r="C90" i="10"/>
  <c r="D90" i="10" s="1"/>
  <c r="B92" i="10" l="1"/>
  <c r="C91" i="10"/>
  <c r="D91" i="10" s="1"/>
  <c r="B93" i="10" l="1"/>
  <c r="C92" i="10"/>
  <c r="D92" i="10" s="1"/>
  <c r="B94" i="10" l="1"/>
  <c r="C93" i="10"/>
  <c r="D93" i="10" s="1"/>
  <c r="B95" i="10" l="1"/>
  <c r="C94" i="10"/>
  <c r="D94" i="10" s="1"/>
  <c r="B96" i="10" l="1"/>
  <c r="C95" i="10"/>
  <c r="D95" i="10" s="1"/>
  <c r="B97" i="10" l="1"/>
  <c r="C96" i="10"/>
  <c r="D96" i="10" s="1"/>
  <c r="C97" i="10" l="1"/>
  <c r="D97" i="10" s="1"/>
  <c r="B98" i="10"/>
  <c r="B99" i="10" l="1"/>
  <c r="C98" i="10"/>
  <c r="D98" i="10" s="1"/>
  <c r="C99" i="10" l="1"/>
  <c r="D99" i="10" s="1"/>
  <c r="B100" i="10"/>
  <c r="B101" i="10" l="1"/>
  <c r="C100" i="10"/>
  <c r="D100" i="10" s="1"/>
  <c r="B102" i="10" l="1"/>
  <c r="C101" i="10"/>
  <c r="D101" i="10" s="1"/>
  <c r="B103" i="10" l="1"/>
  <c r="C102" i="10"/>
  <c r="D102" i="10" s="1"/>
  <c r="C103" i="10" l="1"/>
  <c r="D103" i="10" s="1"/>
  <c r="B104" i="10"/>
  <c r="B105" i="10" l="1"/>
  <c r="C104" i="10"/>
  <c r="D104" i="10" s="1"/>
  <c r="B106" i="10" l="1"/>
  <c r="C105" i="10"/>
  <c r="D105" i="10" s="1"/>
  <c r="B107" i="10" l="1"/>
  <c r="C106" i="10"/>
  <c r="D106" i="10" s="1"/>
  <c r="B108" i="10" l="1"/>
  <c r="C107" i="10"/>
  <c r="D107" i="10" s="1"/>
  <c r="B109" i="10" l="1"/>
  <c r="C108" i="10"/>
  <c r="D108" i="10" s="1"/>
  <c r="C109" i="10" l="1"/>
  <c r="D109" i="10" s="1"/>
  <c r="B110" i="10"/>
  <c r="B111" i="10" l="1"/>
  <c r="C110" i="10"/>
  <c r="D110" i="10" s="1"/>
  <c r="B112" i="10" l="1"/>
  <c r="C111" i="10"/>
  <c r="D111" i="10" s="1"/>
  <c r="B113" i="10" l="1"/>
  <c r="C112" i="10"/>
  <c r="D112" i="10" s="1"/>
  <c r="C113" i="10" l="1"/>
  <c r="D113" i="10" s="1"/>
  <c r="B114" i="10"/>
  <c r="B115" i="10" l="1"/>
  <c r="C114" i="10"/>
  <c r="D114" i="10" s="1"/>
  <c r="B116" i="10" l="1"/>
  <c r="C115" i="10"/>
  <c r="D115" i="10" s="1"/>
  <c r="B117" i="10" l="1"/>
  <c r="C116" i="10"/>
  <c r="D116" i="10" s="1"/>
  <c r="C117" i="10" l="1"/>
  <c r="D117" i="10" s="1"/>
  <c r="B118" i="10"/>
  <c r="B119" i="10" l="1"/>
  <c r="C119" i="10" s="1"/>
  <c r="D119" i="10" s="1"/>
  <c r="C118" i="10"/>
  <c r="D118" i="10" s="1"/>
  <c r="C185" i="9" l="1"/>
  <c r="C185" i="6"/>
  <c r="D11" i="9" l="1"/>
  <c r="D12" i="9"/>
  <c r="D13" i="9"/>
  <c r="E13" i="9" s="1"/>
  <c r="D139" i="9" s="1"/>
  <c r="D14" i="9"/>
  <c r="E14" i="9" s="1"/>
  <c r="D140" i="9" s="1"/>
  <c r="D15" i="9"/>
  <c r="D16" i="9"/>
  <c r="D17" i="9"/>
  <c r="E17" i="9" s="1"/>
  <c r="D143" i="9" s="1"/>
  <c r="D18" i="9"/>
  <c r="E18" i="9" s="1"/>
  <c r="D144" i="9" s="1"/>
  <c r="D19" i="9"/>
  <c r="D20" i="9"/>
  <c r="D21" i="9"/>
  <c r="E21" i="9" s="1"/>
  <c r="D147" i="9" s="1"/>
  <c r="D22" i="9"/>
  <c r="E22" i="9" s="1"/>
  <c r="D148" i="9" s="1"/>
  <c r="D23" i="9"/>
  <c r="D24" i="9"/>
  <c r="D25" i="9"/>
  <c r="E25" i="9" s="1"/>
  <c r="D151" i="9" s="1"/>
  <c r="D26" i="9"/>
  <c r="E26" i="9" s="1"/>
  <c r="D152" i="9" s="1"/>
  <c r="D27" i="9"/>
  <c r="D28" i="9"/>
  <c r="D29" i="9"/>
  <c r="E29" i="9" s="1"/>
  <c r="D155" i="9" s="1"/>
  <c r="D30" i="9"/>
  <c r="E30" i="9" s="1"/>
  <c r="D156" i="9" s="1"/>
  <c r="D31" i="9"/>
  <c r="D32" i="9"/>
  <c r="D33" i="9"/>
  <c r="E33" i="9" s="1"/>
  <c r="D159" i="9" s="1"/>
  <c r="D34" i="9"/>
  <c r="E34" i="9" s="1"/>
  <c r="D160" i="9" s="1"/>
  <c r="D35" i="9"/>
  <c r="D36" i="9"/>
  <c r="D37" i="9"/>
  <c r="E37" i="9" s="1"/>
  <c r="D163" i="9" s="1"/>
  <c r="D38" i="9"/>
  <c r="E38" i="9" s="1"/>
  <c r="D164" i="9" s="1"/>
  <c r="D39" i="9"/>
  <c r="D40" i="9"/>
  <c r="D41" i="9"/>
  <c r="E41" i="9" s="1"/>
  <c r="D167" i="9" s="1"/>
  <c r="D42" i="9"/>
  <c r="E42" i="9" s="1"/>
  <c r="D168" i="9" s="1"/>
  <c r="D43" i="9"/>
  <c r="D44" i="9"/>
  <c r="D45" i="9"/>
  <c r="E45" i="9" s="1"/>
  <c r="D171" i="9" s="1"/>
  <c r="D46" i="9"/>
  <c r="E46" i="9" s="1"/>
  <c r="D172" i="9" s="1"/>
  <c r="D47" i="9"/>
  <c r="D48" i="9"/>
  <c r="D49" i="9"/>
  <c r="E49" i="9" s="1"/>
  <c r="D175" i="9" s="1"/>
  <c r="D50" i="9"/>
  <c r="E50" i="9" s="1"/>
  <c r="D176" i="9" s="1"/>
  <c r="D51" i="9"/>
  <c r="D52" i="9"/>
  <c r="D53" i="9"/>
  <c r="D54" i="9"/>
  <c r="D55" i="9"/>
  <c r="D56" i="9"/>
  <c r="D57" i="9"/>
  <c r="D58" i="9"/>
  <c r="D10" i="9"/>
  <c r="E10" i="9" s="1"/>
  <c r="D136" i="9" s="1"/>
  <c r="D9" i="9"/>
  <c r="E9" i="9" s="1"/>
  <c r="D135" i="9" s="1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67" i="9"/>
  <c r="D184" i="9"/>
  <c r="C184" i="9"/>
  <c r="D183" i="9"/>
  <c r="C183" i="9"/>
  <c r="D182" i="9"/>
  <c r="C182" i="9"/>
  <c r="D181" i="9"/>
  <c r="C181" i="9"/>
  <c r="D180" i="9"/>
  <c r="C180" i="9"/>
  <c r="D179" i="9"/>
  <c r="C179" i="9"/>
  <c r="D178" i="9"/>
  <c r="C178" i="9"/>
  <c r="D177" i="9"/>
  <c r="C177" i="9"/>
  <c r="C176" i="9"/>
  <c r="C175" i="9"/>
  <c r="C174" i="9"/>
  <c r="C173" i="9"/>
  <c r="C172" i="9"/>
  <c r="C171" i="9"/>
  <c r="C170" i="9"/>
  <c r="C169" i="9"/>
  <c r="C168" i="9"/>
  <c r="C167" i="9"/>
  <c r="C166" i="9"/>
  <c r="C165" i="9"/>
  <c r="C164" i="9"/>
  <c r="C163" i="9"/>
  <c r="C162" i="9"/>
  <c r="C161" i="9"/>
  <c r="C160" i="9"/>
  <c r="C159" i="9"/>
  <c r="C158" i="9"/>
  <c r="C157" i="9"/>
  <c r="C156" i="9"/>
  <c r="C155" i="9"/>
  <c r="C154" i="9"/>
  <c r="C153" i="9"/>
  <c r="C152" i="9"/>
  <c r="C151" i="9"/>
  <c r="C150" i="9"/>
  <c r="C149" i="9"/>
  <c r="C148" i="9"/>
  <c r="C147" i="9"/>
  <c r="C146" i="9"/>
  <c r="C145" i="9"/>
  <c r="C144" i="9"/>
  <c r="C143" i="9"/>
  <c r="C142" i="9"/>
  <c r="B142" i="9"/>
  <c r="B143" i="9" s="1"/>
  <c r="B144" i="9" s="1"/>
  <c r="B145" i="9" s="1"/>
  <c r="B146" i="9" s="1"/>
  <c r="B147" i="9" s="1"/>
  <c r="B148" i="9" s="1"/>
  <c r="B149" i="9" s="1"/>
  <c r="B150" i="9" s="1"/>
  <c r="B151" i="9" s="1"/>
  <c r="B152" i="9" s="1"/>
  <c r="B153" i="9" s="1"/>
  <c r="B154" i="9" s="1"/>
  <c r="B155" i="9" s="1"/>
  <c r="B156" i="9" s="1"/>
  <c r="B157" i="9" s="1"/>
  <c r="B158" i="9" s="1"/>
  <c r="B159" i="9" s="1"/>
  <c r="B160" i="9" s="1"/>
  <c r="B161" i="9" s="1"/>
  <c r="B162" i="9" s="1"/>
  <c r="B163" i="9" s="1"/>
  <c r="B164" i="9" s="1"/>
  <c r="B165" i="9" s="1"/>
  <c r="B166" i="9" s="1"/>
  <c r="B167" i="9" s="1"/>
  <c r="B168" i="9" s="1"/>
  <c r="B169" i="9" s="1"/>
  <c r="B170" i="9" s="1"/>
  <c r="B171" i="9" s="1"/>
  <c r="B172" i="9" s="1"/>
  <c r="B173" i="9" s="1"/>
  <c r="B174" i="9" s="1"/>
  <c r="B175" i="9" s="1"/>
  <c r="B176" i="9" s="1"/>
  <c r="B177" i="9" s="1"/>
  <c r="B178" i="9" s="1"/>
  <c r="B179" i="9" s="1"/>
  <c r="B180" i="9" s="1"/>
  <c r="B181" i="9" s="1"/>
  <c r="B182" i="9" s="1"/>
  <c r="B183" i="9" s="1"/>
  <c r="B184" i="9" s="1"/>
  <c r="C141" i="9"/>
  <c r="C140" i="9"/>
  <c r="C139" i="9"/>
  <c r="C138" i="9"/>
  <c r="B138" i="9"/>
  <c r="B139" i="9" s="1"/>
  <c r="B140" i="9" s="1"/>
  <c r="B141" i="9" s="1"/>
  <c r="C137" i="9"/>
  <c r="C136" i="9"/>
  <c r="C135" i="9"/>
  <c r="B135" i="9"/>
  <c r="B136" i="9" s="1"/>
  <c r="B137" i="9" s="1"/>
  <c r="D185" i="9"/>
  <c r="B70" i="9"/>
  <c r="B71" i="9" s="1"/>
  <c r="B69" i="9"/>
  <c r="B68" i="9"/>
  <c r="G65" i="9"/>
  <c r="D65" i="9"/>
  <c r="C68" i="9" s="1"/>
  <c r="E58" i="9"/>
  <c r="E57" i="9"/>
  <c r="E56" i="9"/>
  <c r="E55" i="9"/>
  <c r="E54" i="9"/>
  <c r="E53" i="9"/>
  <c r="E52" i="9"/>
  <c r="E51" i="9"/>
  <c r="E48" i="9"/>
  <c r="D174" i="9" s="1"/>
  <c r="E47" i="9"/>
  <c r="D173" i="9" s="1"/>
  <c r="E44" i="9"/>
  <c r="D170" i="9" s="1"/>
  <c r="E43" i="9"/>
  <c r="D169" i="9" s="1"/>
  <c r="E40" i="9"/>
  <c r="D166" i="9" s="1"/>
  <c r="E39" i="9"/>
  <c r="D165" i="9" s="1"/>
  <c r="E36" i="9"/>
  <c r="D162" i="9" s="1"/>
  <c r="E35" i="9"/>
  <c r="D161" i="9" s="1"/>
  <c r="E32" i="9"/>
  <c r="D158" i="9" s="1"/>
  <c r="E31" i="9"/>
  <c r="D157" i="9" s="1"/>
  <c r="E28" i="9"/>
  <c r="D154" i="9" s="1"/>
  <c r="E27" i="9"/>
  <c r="D153" i="9" s="1"/>
  <c r="E24" i="9"/>
  <c r="D150" i="9" s="1"/>
  <c r="E23" i="9"/>
  <c r="D149" i="9" s="1"/>
  <c r="E20" i="9"/>
  <c r="D146" i="9" s="1"/>
  <c r="E19" i="9"/>
  <c r="D145" i="9" s="1"/>
  <c r="E16" i="9"/>
  <c r="D142" i="9" s="1"/>
  <c r="E15" i="9"/>
  <c r="D141" i="9" s="1"/>
  <c r="E12" i="9"/>
  <c r="D138" i="9" s="1"/>
  <c r="E11" i="9"/>
  <c r="D137" i="9" s="1"/>
  <c r="D9" i="7"/>
  <c r="E9" i="7" s="1"/>
  <c r="D135" i="7" s="1"/>
  <c r="D10" i="7"/>
  <c r="E10" i="7" s="1"/>
  <c r="D136" i="7" s="1"/>
  <c r="D11" i="7"/>
  <c r="E11" i="7" s="1"/>
  <c r="D137" i="7" s="1"/>
  <c r="D12" i="7"/>
  <c r="E12" i="7" s="1"/>
  <c r="D138" i="7" s="1"/>
  <c r="D13" i="7"/>
  <c r="E13" i="7" s="1"/>
  <c r="D139" i="7" s="1"/>
  <c r="D14" i="7"/>
  <c r="E14" i="7" s="1"/>
  <c r="D140" i="7" s="1"/>
  <c r="D15" i="7"/>
  <c r="E15" i="7" s="1"/>
  <c r="D141" i="7" s="1"/>
  <c r="D16" i="7"/>
  <c r="E16" i="7" s="1"/>
  <c r="D142" i="7" s="1"/>
  <c r="D17" i="7"/>
  <c r="E17" i="7" s="1"/>
  <c r="D143" i="7" s="1"/>
  <c r="D18" i="7"/>
  <c r="E18" i="7" s="1"/>
  <c r="D144" i="7" s="1"/>
  <c r="D19" i="7"/>
  <c r="E19" i="7" s="1"/>
  <c r="D145" i="7" s="1"/>
  <c r="D20" i="7"/>
  <c r="E20" i="7" s="1"/>
  <c r="D146" i="7" s="1"/>
  <c r="D21" i="7"/>
  <c r="E21" i="7" s="1"/>
  <c r="D147" i="7" s="1"/>
  <c r="D22" i="7"/>
  <c r="E22" i="7" s="1"/>
  <c r="D148" i="7" s="1"/>
  <c r="D23" i="7"/>
  <c r="E23" i="7" s="1"/>
  <c r="D149" i="7" s="1"/>
  <c r="D24" i="7"/>
  <c r="E24" i="7" s="1"/>
  <c r="D150" i="7" s="1"/>
  <c r="D25" i="7"/>
  <c r="E25" i="7" s="1"/>
  <c r="D151" i="7" s="1"/>
  <c r="D26" i="7"/>
  <c r="E26" i="7" s="1"/>
  <c r="D152" i="7" s="1"/>
  <c r="D27" i="7"/>
  <c r="E27" i="7" s="1"/>
  <c r="D153" i="7" s="1"/>
  <c r="D28" i="7"/>
  <c r="E28" i="7" s="1"/>
  <c r="D154" i="7" s="1"/>
  <c r="D29" i="7"/>
  <c r="E29" i="7" s="1"/>
  <c r="D155" i="7" s="1"/>
  <c r="D30" i="7"/>
  <c r="E30" i="7" s="1"/>
  <c r="D156" i="7" s="1"/>
  <c r="D31" i="7"/>
  <c r="E31" i="7" s="1"/>
  <c r="D157" i="7" s="1"/>
  <c r="D32" i="7"/>
  <c r="E32" i="7" s="1"/>
  <c r="D158" i="7" s="1"/>
  <c r="D33" i="7"/>
  <c r="E33" i="7" s="1"/>
  <c r="D159" i="7" s="1"/>
  <c r="D34" i="7"/>
  <c r="E34" i="7" s="1"/>
  <c r="D160" i="7" s="1"/>
  <c r="D35" i="7"/>
  <c r="E35" i="7" s="1"/>
  <c r="D161" i="7" s="1"/>
  <c r="D36" i="7"/>
  <c r="E36" i="7" s="1"/>
  <c r="D162" i="7" s="1"/>
  <c r="D37" i="7"/>
  <c r="E37" i="7" s="1"/>
  <c r="D163" i="7" s="1"/>
  <c r="D38" i="7"/>
  <c r="E38" i="7" s="1"/>
  <c r="D164" i="7" s="1"/>
  <c r="D39" i="7"/>
  <c r="E39" i="7" s="1"/>
  <c r="D165" i="7" s="1"/>
  <c r="D40" i="7"/>
  <c r="E40" i="7" s="1"/>
  <c r="D166" i="7" s="1"/>
  <c r="D41" i="7"/>
  <c r="E41" i="7" s="1"/>
  <c r="D167" i="7" s="1"/>
  <c r="D42" i="7"/>
  <c r="E42" i="7" s="1"/>
  <c r="D168" i="7" s="1"/>
  <c r="D43" i="7"/>
  <c r="E43" i="7" s="1"/>
  <c r="D169" i="7" s="1"/>
  <c r="D44" i="7"/>
  <c r="E44" i="7" s="1"/>
  <c r="D170" i="7" s="1"/>
  <c r="D45" i="7"/>
  <c r="E45" i="7" s="1"/>
  <c r="D171" i="7" s="1"/>
  <c r="D46" i="7"/>
  <c r="E46" i="7" s="1"/>
  <c r="D172" i="7" s="1"/>
  <c r="D47" i="7"/>
  <c r="E47" i="7" s="1"/>
  <c r="D173" i="7" s="1"/>
  <c r="D48" i="7"/>
  <c r="E48" i="7" s="1"/>
  <c r="D174" i="7" s="1"/>
  <c r="D49" i="7"/>
  <c r="E49" i="7" s="1"/>
  <c r="D175" i="7" s="1"/>
  <c r="D50" i="7"/>
  <c r="D51" i="7"/>
  <c r="D52" i="7"/>
  <c r="D53" i="7"/>
  <c r="D54" i="7"/>
  <c r="D55" i="7"/>
  <c r="D56" i="7"/>
  <c r="D57" i="7"/>
  <c r="D8" i="7"/>
  <c r="E8" i="7" s="1"/>
  <c r="D134" i="7" s="1"/>
  <c r="D184" i="7"/>
  <c r="D185" i="7" s="1"/>
  <c r="C184" i="7"/>
  <c r="C185" i="7" s="1"/>
  <c r="D183" i="7"/>
  <c r="C183" i="7"/>
  <c r="D182" i="7"/>
  <c r="C182" i="7"/>
  <c r="D181" i="7"/>
  <c r="C181" i="7"/>
  <c r="D180" i="7"/>
  <c r="C180" i="7"/>
  <c r="D179" i="7"/>
  <c r="C179" i="7"/>
  <c r="D178" i="7"/>
  <c r="C178" i="7"/>
  <c r="D177" i="7"/>
  <c r="C177" i="7"/>
  <c r="D176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B136" i="7"/>
  <c r="B137" i="7" s="1"/>
  <c r="B138" i="7" s="1"/>
  <c r="B139" i="7" s="1"/>
  <c r="B140" i="7" s="1"/>
  <c r="B141" i="7" s="1"/>
  <c r="B142" i="7" s="1"/>
  <c r="B143" i="7" s="1"/>
  <c r="B144" i="7" s="1"/>
  <c r="B145" i="7" s="1"/>
  <c r="B146" i="7" s="1"/>
  <c r="B147" i="7" s="1"/>
  <c r="B148" i="7" s="1"/>
  <c r="B149" i="7" s="1"/>
  <c r="B150" i="7" s="1"/>
  <c r="B151" i="7" s="1"/>
  <c r="B152" i="7" s="1"/>
  <c r="B153" i="7" s="1"/>
  <c r="B154" i="7" s="1"/>
  <c r="B155" i="7" s="1"/>
  <c r="B156" i="7" s="1"/>
  <c r="B157" i="7" s="1"/>
  <c r="B158" i="7" s="1"/>
  <c r="B159" i="7" s="1"/>
  <c r="B160" i="7" s="1"/>
  <c r="B161" i="7" s="1"/>
  <c r="B162" i="7" s="1"/>
  <c r="B163" i="7" s="1"/>
  <c r="B164" i="7" s="1"/>
  <c r="B165" i="7" s="1"/>
  <c r="B166" i="7" s="1"/>
  <c r="B167" i="7" s="1"/>
  <c r="B168" i="7" s="1"/>
  <c r="B169" i="7" s="1"/>
  <c r="B170" i="7" s="1"/>
  <c r="B171" i="7" s="1"/>
  <c r="B172" i="7" s="1"/>
  <c r="B173" i="7" s="1"/>
  <c r="B174" i="7" s="1"/>
  <c r="B175" i="7" s="1"/>
  <c r="B176" i="7" s="1"/>
  <c r="B177" i="7" s="1"/>
  <c r="B178" i="7" s="1"/>
  <c r="B179" i="7" s="1"/>
  <c r="B180" i="7" s="1"/>
  <c r="B181" i="7" s="1"/>
  <c r="B182" i="7" s="1"/>
  <c r="B183" i="7" s="1"/>
  <c r="B184" i="7" s="1"/>
  <c r="C135" i="7"/>
  <c r="B135" i="7"/>
  <c r="C134" i="7"/>
  <c r="B68" i="7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7" i="7" s="1"/>
  <c r="B108" i="7" s="1"/>
  <c r="B109" i="7" s="1"/>
  <c r="B110" i="7" s="1"/>
  <c r="B111" i="7" s="1"/>
  <c r="B112" i="7" s="1"/>
  <c r="B113" i="7" s="1"/>
  <c r="B114" i="7" s="1"/>
  <c r="B115" i="7" s="1"/>
  <c r="B116" i="7" s="1"/>
  <c r="B67" i="7"/>
  <c r="G64" i="7"/>
  <c r="D64" i="7"/>
  <c r="E57" i="7"/>
  <c r="E56" i="7"/>
  <c r="E55" i="7"/>
  <c r="E54" i="7"/>
  <c r="E53" i="7"/>
  <c r="E52" i="7"/>
  <c r="E51" i="7"/>
  <c r="E50" i="7"/>
  <c r="C67" i="9" l="1"/>
  <c r="B72" i="9"/>
  <c r="B73" i="9" s="1"/>
  <c r="B74" i="9" s="1"/>
  <c r="B75" i="9" s="1"/>
  <c r="C71" i="9"/>
  <c r="C72" i="9"/>
  <c r="C74" i="9"/>
  <c r="C70" i="9"/>
  <c r="C73" i="9"/>
  <c r="C69" i="9"/>
  <c r="D68" i="7"/>
  <c r="J32" i="7"/>
  <c r="C114" i="7"/>
  <c r="D114" i="7" s="1"/>
  <c r="C110" i="7"/>
  <c r="D110" i="7" s="1"/>
  <c r="C106" i="7"/>
  <c r="D106" i="7" s="1"/>
  <c r="C102" i="7"/>
  <c r="D102" i="7" s="1"/>
  <c r="C98" i="7"/>
  <c r="D98" i="7" s="1"/>
  <c r="C94" i="7"/>
  <c r="D94" i="7" s="1"/>
  <c r="C90" i="7"/>
  <c r="D90" i="7" s="1"/>
  <c r="C86" i="7"/>
  <c r="D86" i="7" s="1"/>
  <c r="C82" i="7"/>
  <c r="D82" i="7" s="1"/>
  <c r="C78" i="7"/>
  <c r="D78" i="7" s="1"/>
  <c r="C74" i="7"/>
  <c r="D74" i="7" s="1"/>
  <c r="C70" i="7"/>
  <c r="D70" i="7" s="1"/>
  <c r="C66" i="7"/>
  <c r="D66" i="7" s="1"/>
  <c r="C116" i="7"/>
  <c r="D116" i="7" s="1"/>
  <c r="C112" i="7"/>
  <c r="D112" i="7" s="1"/>
  <c r="C108" i="7"/>
  <c r="D108" i="7" s="1"/>
  <c r="C104" i="7"/>
  <c r="D104" i="7" s="1"/>
  <c r="C100" i="7"/>
  <c r="D100" i="7" s="1"/>
  <c r="C96" i="7"/>
  <c r="D96" i="7" s="1"/>
  <c r="C92" i="7"/>
  <c r="D92" i="7" s="1"/>
  <c r="C88" i="7"/>
  <c r="D88" i="7" s="1"/>
  <c r="C84" i="7"/>
  <c r="D84" i="7" s="1"/>
  <c r="C80" i="7"/>
  <c r="D80" i="7" s="1"/>
  <c r="C76" i="7"/>
  <c r="D76" i="7" s="1"/>
  <c r="C72" i="7"/>
  <c r="D72" i="7" s="1"/>
  <c r="C68" i="7"/>
  <c r="C73" i="7"/>
  <c r="D73" i="7" s="1"/>
  <c r="C81" i="7"/>
  <c r="D81" i="7" s="1"/>
  <c r="C89" i="7"/>
  <c r="D89" i="7" s="1"/>
  <c r="C97" i="7"/>
  <c r="D97" i="7" s="1"/>
  <c r="C105" i="7"/>
  <c r="D105" i="7" s="1"/>
  <c r="C113" i="7"/>
  <c r="D113" i="7" s="1"/>
  <c r="C71" i="7"/>
  <c r="D71" i="7" s="1"/>
  <c r="C79" i="7"/>
  <c r="D79" i="7" s="1"/>
  <c r="C87" i="7"/>
  <c r="D87" i="7" s="1"/>
  <c r="C95" i="7"/>
  <c r="D95" i="7" s="1"/>
  <c r="C103" i="7"/>
  <c r="D103" i="7" s="1"/>
  <c r="C111" i="7"/>
  <c r="D111" i="7" s="1"/>
  <c r="C69" i="7"/>
  <c r="D69" i="7" s="1"/>
  <c r="C77" i="7"/>
  <c r="D77" i="7" s="1"/>
  <c r="C85" i="7"/>
  <c r="D85" i="7" s="1"/>
  <c r="C93" i="7"/>
  <c r="D93" i="7" s="1"/>
  <c r="C101" i="7"/>
  <c r="D101" i="7" s="1"/>
  <c r="C109" i="7"/>
  <c r="D109" i="7" s="1"/>
  <c r="C67" i="7"/>
  <c r="D67" i="7" s="1"/>
  <c r="C75" i="7"/>
  <c r="D75" i="7" s="1"/>
  <c r="C83" i="7"/>
  <c r="D83" i="7" s="1"/>
  <c r="C91" i="7"/>
  <c r="D91" i="7" s="1"/>
  <c r="C99" i="7"/>
  <c r="D99" i="7" s="1"/>
  <c r="C107" i="7"/>
  <c r="D107" i="7" s="1"/>
  <c r="C115" i="7"/>
  <c r="D115" i="7" s="1"/>
  <c r="D184" i="6"/>
  <c r="C184" i="6"/>
  <c r="D183" i="6"/>
  <c r="C183" i="6"/>
  <c r="D182" i="6"/>
  <c r="C182" i="6"/>
  <c r="D181" i="6"/>
  <c r="C181" i="6"/>
  <c r="D180" i="6"/>
  <c r="C180" i="6"/>
  <c r="D179" i="6"/>
  <c r="C179" i="6"/>
  <c r="D178" i="6"/>
  <c r="C178" i="6"/>
  <c r="D177" i="6"/>
  <c r="C177" i="6"/>
  <c r="D176" i="6"/>
  <c r="C176" i="6"/>
  <c r="D175" i="6"/>
  <c r="C175" i="6"/>
  <c r="D174" i="6"/>
  <c r="C174" i="6"/>
  <c r="D173" i="6"/>
  <c r="C173" i="6"/>
  <c r="D172" i="6"/>
  <c r="C172" i="6"/>
  <c r="D171" i="6"/>
  <c r="C171" i="6"/>
  <c r="D170" i="6"/>
  <c r="C170" i="6"/>
  <c r="D169" i="6"/>
  <c r="C169" i="6"/>
  <c r="D168" i="6"/>
  <c r="C168" i="6"/>
  <c r="D167" i="6"/>
  <c r="C167" i="6"/>
  <c r="D166" i="6"/>
  <c r="C166" i="6"/>
  <c r="D165" i="6"/>
  <c r="C165" i="6"/>
  <c r="D164" i="6"/>
  <c r="C164" i="6"/>
  <c r="D163" i="6"/>
  <c r="C163" i="6"/>
  <c r="D162" i="6"/>
  <c r="C162" i="6"/>
  <c r="D161" i="6"/>
  <c r="C161" i="6"/>
  <c r="D160" i="6"/>
  <c r="C160" i="6"/>
  <c r="D159" i="6"/>
  <c r="C159" i="6"/>
  <c r="D158" i="6"/>
  <c r="C158" i="6"/>
  <c r="D157" i="6"/>
  <c r="C157" i="6"/>
  <c r="D156" i="6"/>
  <c r="C156" i="6"/>
  <c r="D155" i="6"/>
  <c r="C155" i="6"/>
  <c r="D154" i="6"/>
  <c r="C154" i="6"/>
  <c r="D153" i="6"/>
  <c r="C153" i="6"/>
  <c r="D152" i="6"/>
  <c r="C152" i="6"/>
  <c r="D151" i="6"/>
  <c r="C151" i="6"/>
  <c r="D150" i="6"/>
  <c r="C150" i="6"/>
  <c r="D149" i="6"/>
  <c r="C149" i="6"/>
  <c r="D148" i="6"/>
  <c r="C148" i="6"/>
  <c r="D147" i="6"/>
  <c r="C147" i="6"/>
  <c r="D146" i="6"/>
  <c r="C146" i="6"/>
  <c r="D145" i="6"/>
  <c r="C145" i="6"/>
  <c r="D144" i="6"/>
  <c r="C144" i="6"/>
  <c r="D143" i="6"/>
  <c r="C143" i="6"/>
  <c r="D142" i="6"/>
  <c r="C142" i="6"/>
  <c r="D141" i="6"/>
  <c r="C141" i="6"/>
  <c r="D140" i="6"/>
  <c r="C140" i="6"/>
  <c r="D139" i="6"/>
  <c r="C139" i="6"/>
  <c r="D138" i="6"/>
  <c r="C138" i="6"/>
  <c r="D137" i="6"/>
  <c r="C137" i="6"/>
  <c r="D136" i="6"/>
  <c r="C136" i="6"/>
  <c r="B136" i="6"/>
  <c r="B137" i="6" s="1"/>
  <c r="B138" i="6" s="1"/>
  <c r="B139" i="6" s="1"/>
  <c r="B140" i="6" s="1"/>
  <c r="B141" i="6" s="1"/>
  <c r="B142" i="6" s="1"/>
  <c r="B143" i="6" s="1"/>
  <c r="B144" i="6" s="1"/>
  <c r="B145" i="6" s="1"/>
  <c r="B146" i="6" s="1"/>
  <c r="B147" i="6" s="1"/>
  <c r="B148" i="6" s="1"/>
  <c r="B149" i="6" s="1"/>
  <c r="B150" i="6" s="1"/>
  <c r="B151" i="6" s="1"/>
  <c r="B152" i="6" s="1"/>
  <c r="B153" i="6" s="1"/>
  <c r="B154" i="6" s="1"/>
  <c r="B155" i="6" s="1"/>
  <c r="B156" i="6" s="1"/>
  <c r="B157" i="6" s="1"/>
  <c r="B158" i="6" s="1"/>
  <c r="B159" i="6" s="1"/>
  <c r="B160" i="6" s="1"/>
  <c r="B161" i="6" s="1"/>
  <c r="B162" i="6" s="1"/>
  <c r="B163" i="6" s="1"/>
  <c r="B164" i="6" s="1"/>
  <c r="B165" i="6" s="1"/>
  <c r="B166" i="6" s="1"/>
  <c r="B167" i="6" s="1"/>
  <c r="B168" i="6" s="1"/>
  <c r="B169" i="6" s="1"/>
  <c r="B170" i="6" s="1"/>
  <c r="B171" i="6" s="1"/>
  <c r="B172" i="6" s="1"/>
  <c r="B173" i="6" s="1"/>
  <c r="B174" i="6" s="1"/>
  <c r="B175" i="6" s="1"/>
  <c r="B176" i="6" s="1"/>
  <c r="B177" i="6" s="1"/>
  <c r="B178" i="6" s="1"/>
  <c r="B179" i="6" s="1"/>
  <c r="B180" i="6" s="1"/>
  <c r="B181" i="6" s="1"/>
  <c r="B182" i="6" s="1"/>
  <c r="B183" i="6" s="1"/>
  <c r="B184" i="6" s="1"/>
  <c r="D135" i="6"/>
  <c r="C135" i="6"/>
  <c r="B135" i="6"/>
  <c r="D185" i="6"/>
  <c r="J32" i="6" s="1"/>
  <c r="D134" i="5"/>
  <c r="D184" i="5"/>
  <c r="D185" i="5" s="1"/>
  <c r="J32" i="5" s="1"/>
  <c r="C184" i="5"/>
  <c r="C185" i="5" s="1"/>
  <c r="D183" i="5"/>
  <c r="C183" i="5"/>
  <c r="D182" i="5"/>
  <c r="C182" i="5"/>
  <c r="D181" i="5"/>
  <c r="C181" i="5"/>
  <c r="D180" i="5"/>
  <c r="C180" i="5"/>
  <c r="D179" i="5"/>
  <c r="C179" i="5"/>
  <c r="D178" i="5"/>
  <c r="C178" i="5"/>
  <c r="D177" i="5"/>
  <c r="C177" i="5"/>
  <c r="D176" i="5"/>
  <c r="C176" i="5"/>
  <c r="D175" i="5"/>
  <c r="C175" i="5"/>
  <c r="D174" i="5"/>
  <c r="C174" i="5"/>
  <c r="D173" i="5"/>
  <c r="C173" i="5"/>
  <c r="D172" i="5"/>
  <c r="C172" i="5"/>
  <c r="D171" i="5"/>
  <c r="C171" i="5"/>
  <c r="D170" i="5"/>
  <c r="C170" i="5"/>
  <c r="D169" i="5"/>
  <c r="C169" i="5"/>
  <c r="D168" i="5"/>
  <c r="C168" i="5"/>
  <c r="D167" i="5"/>
  <c r="C167" i="5"/>
  <c r="D166" i="5"/>
  <c r="C166" i="5"/>
  <c r="D165" i="5"/>
  <c r="C165" i="5"/>
  <c r="D164" i="5"/>
  <c r="C164" i="5"/>
  <c r="D163" i="5"/>
  <c r="C163" i="5"/>
  <c r="D162" i="5"/>
  <c r="C162" i="5"/>
  <c r="D161" i="5"/>
  <c r="C161" i="5"/>
  <c r="D160" i="5"/>
  <c r="C160" i="5"/>
  <c r="D159" i="5"/>
  <c r="C159" i="5"/>
  <c r="D158" i="5"/>
  <c r="C158" i="5"/>
  <c r="D157" i="5"/>
  <c r="C157" i="5"/>
  <c r="D156" i="5"/>
  <c r="C156" i="5"/>
  <c r="D155" i="5"/>
  <c r="C155" i="5"/>
  <c r="D154" i="5"/>
  <c r="C154" i="5"/>
  <c r="D153" i="5"/>
  <c r="C153" i="5"/>
  <c r="D152" i="5"/>
  <c r="C152" i="5"/>
  <c r="D151" i="5"/>
  <c r="C151" i="5"/>
  <c r="D150" i="5"/>
  <c r="C150" i="5"/>
  <c r="D149" i="5"/>
  <c r="C149" i="5"/>
  <c r="D148" i="5"/>
  <c r="C148" i="5"/>
  <c r="D147" i="5"/>
  <c r="C147" i="5"/>
  <c r="D146" i="5"/>
  <c r="C146" i="5"/>
  <c r="D145" i="5"/>
  <c r="C145" i="5"/>
  <c r="D144" i="5"/>
  <c r="C144" i="5"/>
  <c r="D143" i="5"/>
  <c r="C143" i="5"/>
  <c r="D142" i="5"/>
  <c r="C142" i="5"/>
  <c r="D141" i="5"/>
  <c r="C141" i="5"/>
  <c r="D140" i="5"/>
  <c r="C140" i="5"/>
  <c r="D139" i="5"/>
  <c r="C139" i="5"/>
  <c r="D138" i="5"/>
  <c r="C138" i="5"/>
  <c r="D137" i="5"/>
  <c r="C137" i="5"/>
  <c r="D136" i="5"/>
  <c r="C136" i="5"/>
  <c r="D135" i="5"/>
  <c r="C135" i="5"/>
  <c r="B135" i="5"/>
  <c r="B136" i="5" s="1"/>
  <c r="B137" i="5" s="1"/>
  <c r="B138" i="5" s="1"/>
  <c r="B139" i="5" s="1"/>
  <c r="B140" i="5" s="1"/>
  <c r="B141" i="5" s="1"/>
  <c r="B142" i="5" s="1"/>
  <c r="B143" i="5" s="1"/>
  <c r="B144" i="5" s="1"/>
  <c r="B145" i="5" s="1"/>
  <c r="B146" i="5" s="1"/>
  <c r="B147" i="5" s="1"/>
  <c r="B148" i="5" s="1"/>
  <c r="B149" i="5" s="1"/>
  <c r="B150" i="5" s="1"/>
  <c r="B151" i="5" s="1"/>
  <c r="B152" i="5" s="1"/>
  <c r="B153" i="5" s="1"/>
  <c r="B154" i="5" s="1"/>
  <c r="B155" i="5" s="1"/>
  <c r="B156" i="5" s="1"/>
  <c r="B157" i="5" s="1"/>
  <c r="B158" i="5" s="1"/>
  <c r="B159" i="5" s="1"/>
  <c r="B160" i="5" s="1"/>
  <c r="B161" i="5" s="1"/>
  <c r="B162" i="5" s="1"/>
  <c r="B163" i="5" s="1"/>
  <c r="B164" i="5" s="1"/>
  <c r="B165" i="5" s="1"/>
  <c r="B166" i="5" s="1"/>
  <c r="B167" i="5" s="1"/>
  <c r="B168" i="5" s="1"/>
  <c r="B169" i="5" s="1"/>
  <c r="B170" i="5" s="1"/>
  <c r="B171" i="5" s="1"/>
  <c r="B172" i="5" s="1"/>
  <c r="B173" i="5" s="1"/>
  <c r="B174" i="5" s="1"/>
  <c r="B175" i="5" s="1"/>
  <c r="B176" i="5" s="1"/>
  <c r="B177" i="5" s="1"/>
  <c r="B178" i="5" s="1"/>
  <c r="B179" i="5" s="1"/>
  <c r="B180" i="5" s="1"/>
  <c r="B181" i="5" s="1"/>
  <c r="B182" i="5" s="1"/>
  <c r="B183" i="5" s="1"/>
  <c r="B184" i="5" s="1"/>
  <c r="C134" i="5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C151" i="2"/>
  <c r="D151" i="2"/>
  <c r="C152" i="2"/>
  <c r="D152" i="2"/>
  <c r="C153" i="2"/>
  <c r="D153" i="2"/>
  <c r="C154" i="2"/>
  <c r="D154" i="2"/>
  <c r="C155" i="2"/>
  <c r="D155" i="2"/>
  <c r="C156" i="2"/>
  <c r="D156" i="2"/>
  <c r="C157" i="2"/>
  <c r="D157" i="2"/>
  <c r="C158" i="2"/>
  <c r="D158" i="2"/>
  <c r="C159" i="2"/>
  <c r="D159" i="2"/>
  <c r="C160" i="2"/>
  <c r="D160" i="2"/>
  <c r="C161" i="2"/>
  <c r="D161" i="2"/>
  <c r="C162" i="2"/>
  <c r="D162" i="2"/>
  <c r="C163" i="2"/>
  <c r="D163" i="2"/>
  <c r="C164" i="2"/>
  <c r="D164" i="2"/>
  <c r="C165" i="2"/>
  <c r="D165" i="2"/>
  <c r="C166" i="2"/>
  <c r="D166" i="2"/>
  <c r="C167" i="2"/>
  <c r="D167" i="2"/>
  <c r="C168" i="2"/>
  <c r="D168" i="2"/>
  <c r="C169" i="2"/>
  <c r="D169" i="2"/>
  <c r="C170" i="2"/>
  <c r="D170" i="2"/>
  <c r="C171" i="2"/>
  <c r="D171" i="2"/>
  <c r="C172" i="2"/>
  <c r="D172" i="2"/>
  <c r="C173" i="2"/>
  <c r="D173" i="2"/>
  <c r="C174" i="2"/>
  <c r="D174" i="2"/>
  <c r="C175" i="2"/>
  <c r="D175" i="2"/>
  <c r="C176" i="2"/>
  <c r="D176" i="2"/>
  <c r="C177" i="2"/>
  <c r="D177" i="2"/>
  <c r="C178" i="2"/>
  <c r="D178" i="2"/>
  <c r="C179" i="2"/>
  <c r="D179" i="2"/>
  <c r="C180" i="2"/>
  <c r="D180" i="2"/>
  <c r="C181" i="2"/>
  <c r="D181" i="2"/>
  <c r="C182" i="2"/>
  <c r="D182" i="2"/>
  <c r="C183" i="2"/>
  <c r="D183" i="2"/>
  <c r="C184" i="2"/>
  <c r="C185" i="2" s="1"/>
  <c r="D184" i="2"/>
  <c r="D185" i="2" s="1"/>
  <c r="J32" i="2" s="1"/>
  <c r="D134" i="2"/>
  <c r="C134" i="2"/>
  <c r="E8" i="2"/>
  <c r="B136" i="2"/>
  <c r="B135" i="2"/>
  <c r="J32" i="9" l="1"/>
  <c r="B76" i="9"/>
  <c r="C75" i="9"/>
  <c r="B137" i="2"/>
  <c r="C67" i="5"/>
  <c r="D67" i="5"/>
  <c r="C68" i="5"/>
  <c r="D68" i="5"/>
  <c r="C69" i="5"/>
  <c r="D69" i="5"/>
  <c r="C70" i="5"/>
  <c r="D70" i="5"/>
  <c r="C71" i="5"/>
  <c r="D71" i="5"/>
  <c r="C72" i="5"/>
  <c r="D72" i="5"/>
  <c r="C73" i="5"/>
  <c r="D73" i="5"/>
  <c r="C74" i="5"/>
  <c r="D74" i="5"/>
  <c r="C75" i="5"/>
  <c r="D75" i="5"/>
  <c r="C76" i="5"/>
  <c r="D76" i="5"/>
  <c r="C77" i="5"/>
  <c r="D77" i="5"/>
  <c r="C78" i="5"/>
  <c r="D78" i="5"/>
  <c r="C79" i="5"/>
  <c r="D79" i="5"/>
  <c r="C80" i="5"/>
  <c r="D80" i="5"/>
  <c r="C81" i="5"/>
  <c r="D81" i="5"/>
  <c r="C82" i="5"/>
  <c r="D82" i="5"/>
  <c r="C83" i="5"/>
  <c r="D83" i="5"/>
  <c r="C84" i="5"/>
  <c r="D84" i="5"/>
  <c r="C85" i="5"/>
  <c r="D85" i="5"/>
  <c r="C86" i="5"/>
  <c r="D86" i="5"/>
  <c r="C87" i="5"/>
  <c r="D87" i="5"/>
  <c r="C88" i="5"/>
  <c r="D88" i="5"/>
  <c r="C89" i="5"/>
  <c r="D89" i="5"/>
  <c r="C90" i="5"/>
  <c r="D90" i="5"/>
  <c r="C91" i="5"/>
  <c r="D91" i="5"/>
  <c r="C92" i="5"/>
  <c r="D92" i="5"/>
  <c r="C93" i="5"/>
  <c r="D93" i="5"/>
  <c r="C94" i="5"/>
  <c r="D94" i="5"/>
  <c r="C95" i="5"/>
  <c r="D95" i="5"/>
  <c r="C96" i="5"/>
  <c r="D96" i="5"/>
  <c r="C97" i="5"/>
  <c r="D97" i="5"/>
  <c r="C98" i="5"/>
  <c r="D98" i="5"/>
  <c r="C99" i="5"/>
  <c r="D99" i="5"/>
  <c r="C100" i="5"/>
  <c r="D100" i="5"/>
  <c r="C101" i="5"/>
  <c r="D101" i="5"/>
  <c r="C102" i="5"/>
  <c r="D102" i="5"/>
  <c r="C103" i="5"/>
  <c r="D103" i="5"/>
  <c r="C104" i="5"/>
  <c r="D104" i="5"/>
  <c r="C105" i="5"/>
  <c r="D105" i="5"/>
  <c r="C106" i="5"/>
  <c r="D106" i="5"/>
  <c r="C107" i="5"/>
  <c r="D107" i="5"/>
  <c r="C108" i="5"/>
  <c r="D108" i="5"/>
  <c r="C109" i="5"/>
  <c r="D109" i="5"/>
  <c r="C110" i="5"/>
  <c r="D110" i="5"/>
  <c r="C111" i="5"/>
  <c r="D111" i="5"/>
  <c r="C112" i="5"/>
  <c r="D112" i="5"/>
  <c r="C113" i="5"/>
  <c r="D113" i="5"/>
  <c r="C114" i="5"/>
  <c r="D114" i="5"/>
  <c r="C115" i="5"/>
  <c r="D115" i="5"/>
  <c r="C116" i="5"/>
  <c r="D116" i="5"/>
  <c r="D66" i="5"/>
  <c r="C66" i="5"/>
  <c r="B77" i="9" l="1"/>
  <c r="C76" i="9"/>
  <c r="B138" i="2"/>
  <c r="F64" i="2"/>
  <c r="D64" i="2"/>
  <c r="G64" i="5"/>
  <c r="G65" i="6"/>
  <c r="B78" i="9" l="1"/>
  <c r="C77" i="9"/>
  <c r="B139" i="2"/>
  <c r="C66" i="2"/>
  <c r="D66" i="2" s="1"/>
  <c r="B79" i="9" l="1"/>
  <c r="C78" i="9"/>
  <c r="B140" i="2"/>
  <c r="D9" i="6"/>
  <c r="E9" i="6" s="1"/>
  <c r="D10" i="6"/>
  <c r="D11" i="6"/>
  <c r="E11" i="6" s="1"/>
  <c r="D12" i="6"/>
  <c r="E12" i="6" s="1"/>
  <c r="D13" i="6"/>
  <c r="E13" i="6" s="1"/>
  <c r="D14" i="6"/>
  <c r="D15" i="6"/>
  <c r="E15" i="6" s="1"/>
  <c r="D16" i="6"/>
  <c r="E16" i="6" s="1"/>
  <c r="D17" i="6"/>
  <c r="E17" i="6" s="1"/>
  <c r="D18" i="6"/>
  <c r="E18" i="6" s="1"/>
  <c r="D19" i="6"/>
  <c r="E19" i="6" s="1"/>
  <c r="D20" i="6"/>
  <c r="E20" i="6" s="1"/>
  <c r="D21" i="6"/>
  <c r="E21" i="6" s="1"/>
  <c r="D22" i="6"/>
  <c r="E22" i="6" s="1"/>
  <c r="D23" i="6"/>
  <c r="E23" i="6" s="1"/>
  <c r="D24" i="6"/>
  <c r="E24" i="6" s="1"/>
  <c r="D25" i="6"/>
  <c r="E25" i="6" s="1"/>
  <c r="D26" i="6"/>
  <c r="D27" i="6"/>
  <c r="E27" i="6" s="1"/>
  <c r="D28" i="6"/>
  <c r="E28" i="6" s="1"/>
  <c r="D29" i="6"/>
  <c r="E29" i="6" s="1"/>
  <c r="D30" i="6"/>
  <c r="D31" i="6"/>
  <c r="E31" i="6" s="1"/>
  <c r="D32" i="6"/>
  <c r="E32" i="6" s="1"/>
  <c r="D33" i="6"/>
  <c r="E33" i="6" s="1"/>
  <c r="D34" i="6"/>
  <c r="E34" i="6" s="1"/>
  <c r="D35" i="6"/>
  <c r="E35" i="6" s="1"/>
  <c r="D36" i="6"/>
  <c r="E36" i="6" s="1"/>
  <c r="D37" i="6"/>
  <c r="E37" i="6" s="1"/>
  <c r="D38" i="6"/>
  <c r="E38" i="6" s="1"/>
  <c r="D39" i="6"/>
  <c r="E39" i="6" s="1"/>
  <c r="D40" i="6"/>
  <c r="E40" i="6" s="1"/>
  <c r="D41" i="6"/>
  <c r="E41" i="6" s="1"/>
  <c r="D42" i="6"/>
  <c r="D43" i="6"/>
  <c r="E43" i="6" s="1"/>
  <c r="D44" i="6"/>
  <c r="E44" i="6" s="1"/>
  <c r="D45" i="6"/>
  <c r="E45" i="6" s="1"/>
  <c r="D46" i="6"/>
  <c r="E46" i="6" s="1"/>
  <c r="D47" i="6"/>
  <c r="E47" i="6" s="1"/>
  <c r="D48" i="6"/>
  <c r="E48" i="6" s="1"/>
  <c r="D49" i="6"/>
  <c r="E49" i="6" s="1"/>
  <c r="D50" i="6"/>
  <c r="D51" i="6"/>
  <c r="D52" i="6"/>
  <c r="D53" i="6"/>
  <c r="D54" i="6"/>
  <c r="D55" i="6"/>
  <c r="D56" i="6"/>
  <c r="D57" i="6"/>
  <c r="D58" i="6"/>
  <c r="B68" i="6"/>
  <c r="B69" i="6" s="1"/>
  <c r="C69" i="6" s="1"/>
  <c r="D69" i="6" s="1"/>
  <c r="D65" i="6"/>
  <c r="C67" i="6" s="1"/>
  <c r="D67" i="6" s="1"/>
  <c r="E58" i="6"/>
  <c r="E57" i="6"/>
  <c r="E56" i="6"/>
  <c r="E55" i="6"/>
  <c r="E54" i="6"/>
  <c r="E53" i="6"/>
  <c r="E52" i="6"/>
  <c r="E51" i="6"/>
  <c r="E50" i="6"/>
  <c r="E42" i="6"/>
  <c r="E30" i="6"/>
  <c r="E26" i="6"/>
  <c r="E14" i="6"/>
  <c r="E10" i="6"/>
  <c r="D8" i="5"/>
  <c r="E8" i="5" s="1"/>
  <c r="D9" i="5"/>
  <c r="E9" i="5" s="1"/>
  <c r="D10" i="5"/>
  <c r="E10" i="5" s="1"/>
  <c r="D11" i="5"/>
  <c r="E11" i="5" s="1"/>
  <c r="D12" i="5"/>
  <c r="E12" i="5" s="1"/>
  <c r="D13" i="5"/>
  <c r="E13" i="5" s="1"/>
  <c r="D14" i="5"/>
  <c r="E14" i="5" s="1"/>
  <c r="D15" i="5"/>
  <c r="E15" i="5" s="1"/>
  <c r="D16" i="5"/>
  <c r="E16" i="5" s="1"/>
  <c r="D17" i="5"/>
  <c r="E17" i="5" s="1"/>
  <c r="D18" i="5"/>
  <c r="E18" i="5" s="1"/>
  <c r="D19" i="5"/>
  <c r="E19" i="5" s="1"/>
  <c r="D20" i="5"/>
  <c r="E20" i="5" s="1"/>
  <c r="D21" i="5"/>
  <c r="E21" i="5" s="1"/>
  <c r="D22" i="5"/>
  <c r="E22" i="5" s="1"/>
  <c r="D23" i="5"/>
  <c r="E23" i="5" s="1"/>
  <c r="D24" i="5"/>
  <c r="E24" i="5" s="1"/>
  <c r="D25" i="5"/>
  <c r="E25" i="5" s="1"/>
  <c r="D26" i="5"/>
  <c r="E26" i="5" s="1"/>
  <c r="D27" i="5"/>
  <c r="E27" i="5" s="1"/>
  <c r="D28" i="5"/>
  <c r="E28" i="5" s="1"/>
  <c r="D29" i="5"/>
  <c r="E29" i="5" s="1"/>
  <c r="D30" i="5"/>
  <c r="E30" i="5" s="1"/>
  <c r="D31" i="5"/>
  <c r="E31" i="5" s="1"/>
  <c r="D32" i="5"/>
  <c r="E32" i="5" s="1"/>
  <c r="D33" i="5"/>
  <c r="E33" i="5" s="1"/>
  <c r="D34" i="5"/>
  <c r="E34" i="5" s="1"/>
  <c r="D35" i="5"/>
  <c r="E35" i="5" s="1"/>
  <c r="D36" i="5"/>
  <c r="E36" i="5" s="1"/>
  <c r="D37" i="5"/>
  <c r="E37" i="5" s="1"/>
  <c r="D38" i="5"/>
  <c r="E38" i="5" s="1"/>
  <c r="D39" i="5"/>
  <c r="E39" i="5" s="1"/>
  <c r="D40" i="5"/>
  <c r="E40" i="5" s="1"/>
  <c r="D41" i="5"/>
  <c r="E41" i="5" s="1"/>
  <c r="D42" i="5"/>
  <c r="E42" i="5" s="1"/>
  <c r="D43" i="5"/>
  <c r="E43" i="5" s="1"/>
  <c r="D44" i="5"/>
  <c r="E44" i="5" s="1"/>
  <c r="D45" i="5"/>
  <c r="E45" i="5" s="1"/>
  <c r="D46" i="5"/>
  <c r="E46" i="5" s="1"/>
  <c r="D47" i="5"/>
  <c r="E47" i="5" s="1"/>
  <c r="D48" i="5"/>
  <c r="E48" i="5" s="1"/>
  <c r="D49" i="5"/>
  <c r="E49" i="5" s="1"/>
  <c r="D50" i="5"/>
  <c r="E50" i="5"/>
  <c r="D51" i="5"/>
  <c r="E51" i="5"/>
  <c r="D52" i="5"/>
  <c r="E52" i="5"/>
  <c r="D53" i="5"/>
  <c r="E53" i="5"/>
  <c r="D54" i="5"/>
  <c r="E54" i="5"/>
  <c r="D55" i="5"/>
  <c r="E55" i="5"/>
  <c r="D56" i="5"/>
  <c r="E56" i="5"/>
  <c r="D57" i="5"/>
  <c r="E57" i="5"/>
  <c r="B67" i="5"/>
  <c r="D64" i="5"/>
  <c r="D43" i="2"/>
  <c r="E43" i="2" s="1"/>
  <c r="D44" i="2"/>
  <c r="E44" i="2" s="1"/>
  <c r="D45" i="2"/>
  <c r="E45" i="2" s="1"/>
  <c r="D46" i="2"/>
  <c r="E46" i="2" s="1"/>
  <c r="D47" i="2"/>
  <c r="E47" i="2" s="1"/>
  <c r="D48" i="2"/>
  <c r="E48" i="2" s="1"/>
  <c r="D49" i="2"/>
  <c r="E49" i="2" s="1"/>
  <c r="D50" i="2"/>
  <c r="E50" i="2"/>
  <c r="D51" i="2"/>
  <c r="E51" i="2"/>
  <c r="D52" i="2"/>
  <c r="E52" i="2"/>
  <c r="D53" i="2"/>
  <c r="E53" i="2"/>
  <c r="D54" i="2"/>
  <c r="E54" i="2"/>
  <c r="D55" i="2"/>
  <c r="E55" i="2"/>
  <c r="D56" i="2"/>
  <c r="E56" i="2"/>
  <c r="D57" i="2"/>
  <c r="E57" i="2"/>
  <c r="B67" i="2"/>
  <c r="C67" i="2" s="1"/>
  <c r="D67" i="2" s="1"/>
  <c r="B68" i="2"/>
  <c r="C68" i="2" s="1"/>
  <c r="D68" i="2" s="1"/>
  <c r="B80" i="9" l="1"/>
  <c r="C79" i="9"/>
  <c r="B141" i="2"/>
  <c r="C68" i="6"/>
  <c r="D68" i="6" s="1"/>
  <c r="B70" i="6"/>
  <c r="C70" i="6" s="1"/>
  <c r="D70" i="6" s="1"/>
  <c r="B68" i="5"/>
  <c r="B69" i="2"/>
  <c r="C69" i="2" s="1"/>
  <c r="D69" i="2" s="1"/>
  <c r="B81" i="9" l="1"/>
  <c r="C80" i="9"/>
  <c r="B142" i="2"/>
  <c r="B71" i="6"/>
  <c r="C71" i="6" s="1"/>
  <c r="D71" i="6" s="1"/>
  <c r="B69" i="5"/>
  <c r="B70" i="2"/>
  <c r="C70" i="2" s="1"/>
  <c r="D70" i="2" s="1"/>
  <c r="B82" i="9" l="1"/>
  <c r="C81" i="9"/>
  <c r="B143" i="2"/>
  <c r="B72" i="6"/>
  <c r="C72" i="6" s="1"/>
  <c r="D72" i="6" s="1"/>
  <c r="B70" i="5"/>
  <c r="B71" i="2"/>
  <c r="C71" i="2" s="1"/>
  <c r="D71" i="2" s="1"/>
  <c r="B83" i="9" l="1"/>
  <c r="C82" i="9"/>
  <c r="B144" i="2"/>
  <c r="B73" i="6"/>
  <c r="C73" i="6" s="1"/>
  <c r="D73" i="6" s="1"/>
  <c r="B71" i="5"/>
  <c r="B72" i="2"/>
  <c r="C72" i="2" s="1"/>
  <c r="D72" i="2" s="1"/>
  <c r="B84" i="9" l="1"/>
  <c r="C83" i="9"/>
  <c r="B145" i="2"/>
  <c r="B74" i="6"/>
  <c r="C74" i="6" s="1"/>
  <c r="D74" i="6" s="1"/>
  <c r="B72" i="5"/>
  <c r="B73" i="2"/>
  <c r="C73" i="2" s="1"/>
  <c r="D73" i="2" s="1"/>
  <c r="B85" i="9" l="1"/>
  <c r="C84" i="9"/>
  <c r="B146" i="2"/>
  <c r="B75" i="6"/>
  <c r="C75" i="6" s="1"/>
  <c r="D75" i="6" s="1"/>
  <c r="B73" i="5"/>
  <c r="B74" i="2"/>
  <c r="C74" i="2" s="1"/>
  <c r="D74" i="2" s="1"/>
  <c r="B86" i="9" l="1"/>
  <c r="C85" i="9"/>
  <c r="B147" i="2"/>
  <c r="B76" i="6"/>
  <c r="C76" i="6" s="1"/>
  <c r="D76" i="6" s="1"/>
  <c r="B74" i="5"/>
  <c r="B75" i="2"/>
  <c r="C75" i="2" s="1"/>
  <c r="D75" i="2" s="1"/>
  <c r="B87" i="9" l="1"/>
  <c r="C86" i="9"/>
  <c r="B148" i="2"/>
  <c r="B77" i="6"/>
  <c r="C77" i="6" s="1"/>
  <c r="D77" i="6" s="1"/>
  <c r="B75" i="5"/>
  <c r="B76" i="2"/>
  <c r="C76" i="2" s="1"/>
  <c r="D76" i="2" s="1"/>
  <c r="B88" i="9" l="1"/>
  <c r="C87" i="9"/>
  <c r="B149" i="2"/>
  <c r="B78" i="6"/>
  <c r="C78" i="6" s="1"/>
  <c r="D78" i="6" s="1"/>
  <c r="B76" i="5"/>
  <c r="B77" i="2"/>
  <c r="C77" i="2" s="1"/>
  <c r="D77" i="2" s="1"/>
  <c r="B89" i="9" l="1"/>
  <c r="C88" i="9"/>
  <c r="B150" i="2"/>
  <c r="B79" i="6"/>
  <c r="C79" i="6" s="1"/>
  <c r="D79" i="6" s="1"/>
  <c r="B77" i="5"/>
  <c r="B78" i="2"/>
  <c r="C78" i="2" s="1"/>
  <c r="D78" i="2" s="1"/>
  <c r="B90" i="9" l="1"/>
  <c r="C89" i="9"/>
  <c r="B151" i="2"/>
  <c r="B80" i="6"/>
  <c r="C80" i="6" s="1"/>
  <c r="D80" i="6" s="1"/>
  <c r="B78" i="5"/>
  <c r="B79" i="2"/>
  <c r="C79" i="2" s="1"/>
  <c r="D79" i="2" s="1"/>
  <c r="B91" i="9" l="1"/>
  <c r="C90" i="9"/>
  <c r="B152" i="2"/>
  <c r="B81" i="6"/>
  <c r="C81" i="6" s="1"/>
  <c r="D81" i="6" s="1"/>
  <c r="B79" i="5"/>
  <c r="B80" i="2"/>
  <c r="C80" i="2" s="1"/>
  <c r="D80" i="2" s="1"/>
  <c r="B92" i="9" l="1"/>
  <c r="C91" i="9"/>
  <c r="B153" i="2"/>
  <c r="B82" i="6"/>
  <c r="C82" i="6" s="1"/>
  <c r="D82" i="6" s="1"/>
  <c r="B80" i="5"/>
  <c r="B81" i="2"/>
  <c r="C81" i="2" s="1"/>
  <c r="D81" i="2" s="1"/>
  <c r="B93" i="9" l="1"/>
  <c r="C92" i="9"/>
  <c r="B154" i="2"/>
  <c r="B83" i="6"/>
  <c r="C83" i="6" s="1"/>
  <c r="D83" i="6" s="1"/>
  <c r="B81" i="5"/>
  <c r="B82" i="2"/>
  <c r="C82" i="2" s="1"/>
  <c r="D82" i="2" s="1"/>
  <c r="B94" i="9" l="1"/>
  <c r="C93" i="9"/>
  <c r="B155" i="2"/>
  <c r="B84" i="6"/>
  <c r="C84" i="6" s="1"/>
  <c r="D84" i="6" s="1"/>
  <c r="B82" i="5"/>
  <c r="B83" i="2"/>
  <c r="C83" i="2" s="1"/>
  <c r="D83" i="2" s="1"/>
  <c r="B95" i="9" l="1"/>
  <c r="C94" i="9"/>
  <c r="B156" i="2"/>
  <c r="B85" i="6"/>
  <c r="C85" i="6" s="1"/>
  <c r="D85" i="6" s="1"/>
  <c r="B83" i="5"/>
  <c r="B84" i="2"/>
  <c r="C84" i="2" s="1"/>
  <c r="D84" i="2" s="1"/>
  <c r="B96" i="9" l="1"/>
  <c r="C95" i="9"/>
  <c r="B157" i="2"/>
  <c r="B86" i="6"/>
  <c r="C86" i="6" s="1"/>
  <c r="D86" i="6" s="1"/>
  <c r="B84" i="5"/>
  <c r="B85" i="2"/>
  <c r="C85" i="2" s="1"/>
  <c r="D85" i="2" s="1"/>
  <c r="B97" i="9" l="1"/>
  <c r="C96" i="9"/>
  <c r="B158" i="2"/>
  <c r="B87" i="6"/>
  <c r="C87" i="6" s="1"/>
  <c r="D87" i="6" s="1"/>
  <c r="B85" i="5"/>
  <c r="B86" i="2"/>
  <c r="C86" i="2" s="1"/>
  <c r="D86" i="2" s="1"/>
  <c r="D12" i="2"/>
  <c r="E12" i="2" s="1"/>
  <c r="D9" i="2"/>
  <c r="E9" i="2" s="1"/>
  <c r="D10" i="2"/>
  <c r="E10" i="2" s="1"/>
  <c r="D13" i="2"/>
  <c r="E13" i="2" s="1"/>
  <c r="D14" i="2"/>
  <c r="E14" i="2" s="1"/>
  <c r="D15" i="2"/>
  <c r="E15" i="2" s="1"/>
  <c r="D17" i="2"/>
  <c r="E17" i="2" s="1"/>
  <c r="D18" i="2"/>
  <c r="E18" i="2" s="1"/>
  <c r="D19" i="2"/>
  <c r="E19" i="2" s="1"/>
  <c r="D21" i="2"/>
  <c r="E21" i="2" s="1"/>
  <c r="D22" i="2"/>
  <c r="E22" i="2" s="1"/>
  <c r="D23" i="2"/>
  <c r="E23" i="2" s="1"/>
  <c r="D24" i="2"/>
  <c r="E24" i="2" s="1"/>
  <c r="D25" i="2"/>
  <c r="E25" i="2" s="1"/>
  <c r="D26" i="2"/>
  <c r="E26" i="2" s="1"/>
  <c r="D27" i="2"/>
  <c r="E27" i="2" s="1"/>
  <c r="D28" i="2"/>
  <c r="E28" i="2" s="1"/>
  <c r="D29" i="2"/>
  <c r="E29" i="2" s="1"/>
  <c r="D30" i="2"/>
  <c r="E30" i="2" s="1"/>
  <c r="D31" i="2"/>
  <c r="E31" i="2" s="1"/>
  <c r="D32" i="2"/>
  <c r="E32" i="2" s="1"/>
  <c r="D33" i="2"/>
  <c r="E33" i="2" s="1"/>
  <c r="D34" i="2"/>
  <c r="E34" i="2" s="1"/>
  <c r="D35" i="2"/>
  <c r="E35" i="2" s="1"/>
  <c r="D36" i="2"/>
  <c r="E36" i="2" s="1"/>
  <c r="D37" i="2"/>
  <c r="E37" i="2" s="1"/>
  <c r="D38" i="2"/>
  <c r="E38" i="2" s="1"/>
  <c r="D39" i="2"/>
  <c r="E39" i="2" s="1"/>
  <c r="D40" i="2"/>
  <c r="E40" i="2" s="1"/>
  <c r="D41" i="2"/>
  <c r="E41" i="2" s="1"/>
  <c r="D42" i="2"/>
  <c r="E42" i="2" s="1"/>
  <c r="D8" i="2"/>
  <c r="B98" i="9" l="1"/>
  <c r="C97" i="9"/>
  <c r="B159" i="2"/>
  <c r="B88" i="6"/>
  <c r="C88" i="6" s="1"/>
  <c r="D88" i="6" s="1"/>
  <c r="B86" i="5"/>
  <c r="B87" i="2"/>
  <c r="C87" i="2" s="1"/>
  <c r="D87" i="2" s="1"/>
  <c r="D20" i="2"/>
  <c r="E20" i="2" s="1"/>
  <c r="D16" i="2"/>
  <c r="E16" i="2" s="1"/>
  <c r="D11" i="2"/>
  <c r="E11" i="2" s="1"/>
  <c r="B99" i="9" l="1"/>
  <c r="C98" i="9"/>
  <c r="B160" i="2"/>
  <c r="B89" i="6"/>
  <c r="C89" i="6" s="1"/>
  <c r="D89" i="6" s="1"/>
  <c r="B87" i="5"/>
  <c r="B88" i="2"/>
  <c r="C88" i="2" s="1"/>
  <c r="D88" i="2" s="1"/>
  <c r="B100" i="9" l="1"/>
  <c r="C99" i="9"/>
  <c r="B161" i="2"/>
  <c r="B90" i="6"/>
  <c r="C90" i="6" s="1"/>
  <c r="D90" i="6" s="1"/>
  <c r="B88" i="5"/>
  <c r="B89" i="2"/>
  <c r="C89" i="2" s="1"/>
  <c r="D89" i="2" s="1"/>
  <c r="B101" i="9" l="1"/>
  <c r="C100" i="9"/>
  <c r="B162" i="2"/>
  <c r="B91" i="6"/>
  <c r="C91" i="6" s="1"/>
  <c r="D91" i="6" s="1"/>
  <c r="B89" i="5"/>
  <c r="B90" i="2"/>
  <c r="C90" i="2" s="1"/>
  <c r="D90" i="2" s="1"/>
  <c r="B102" i="9" l="1"/>
  <c r="C101" i="9"/>
  <c r="B163" i="2"/>
  <c r="B92" i="6"/>
  <c r="C92" i="6" s="1"/>
  <c r="D92" i="6" s="1"/>
  <c r="B90" i="5"/>
  <c r="B91" i="2"/>
  <c r="C91" i="2" s="1"/>
  <c r="D91" i="2" s="1"/>
  <c r="B103" i="9" l="1"/>
  <c r="C102" i="9"/>
  <c r="B164" i="2"/>
  <c r="B93" i="6"/>
  <c r="C93" i="6" s="1"/>
  <c r="D93" i="6" s="1"/>
  <c r="B91" i="5"/>
  <c r="B92" i="2"/>
  <c r="C92" i="2" s="1"/>
  <c r="D92" i="2" s="1"/>
  <c r="B104" i="9" l="1"/>
  <c r="C103" i="9"/>
  <c r="B165" i="2"/>
  <c r="B94" i="6"/>
  <c r="C94" i="6" s="1"/>
  <c r="D94" i="6" s="1"/>
  <c r="B92" i="5"/>
  <c r="B93" i="2"/>
  <c r="C93" i="2" s="1"/>
  <c r="D93" i="2" s="1"/>
  <c r="B105" i="9" l="1"/>
  <c r="C104" i="9"/>
  <c r="B166" i="2"/>
  <c r="B95" i="6"/>
  <c r="C95" i="6" s="1"/>
  <c r="D95" i="6" s="1"/>
  <c r="B93" i="5"/>
  <c r="B94" i="2"/>
  <c r="C94" i="2" s="1"/>
  <c r="D94" i="2" s="1"/>
  <c r="B106" i="9" l="1"/>
  <c r="C105" i="9"/>
  <c r="B167" i="2"/>
  <c r="B96" i="6"/>
  <c r="C96" i="6" s="1"/>
  <c r="D96" i="6" s="1"/>
  <c r="B94" i="5"/>
  <c r="B95" i="2"/>
  <c r="C95" i="2" s="1"/>
  <c r="D95" i="2" s="1"/>
  <c r="B107" i="9" l="1"/>
  <c r="C106" i="9"/>
  <c r="B168" i="2"/>
  <c r="B97" i="6"/>
  <c r="C97" i="6" s="1"/>
  <c r="D97" i="6" s="1"/>
  <c r="B95" i="5"/>
  <c r="B96" i="2"/>
  <c r="C96" i="2" s="1"/>
  <c r="D96" i="2" s="1"/>
  <c r="B108" i="9" l="1"/>
  <c r="C107" i="9"/>
  <c r="B169" i="2"/>
  <c r="B98" i="6"/>
  <c r="C98" i="6" s="1"/>
  <c r="D98" i="6" s="1"/>
  <c r="B96" i="5"/>
  <c r="B97" i="2"/>
  <c r="C97" i="2" s="1"/>
  <c r="D97" i="2" s="1"/>
  <c r="B109" i="9" l="1"/>
  <c r="C108" i="9"/>
  <c r="B170" i="2"/>
  <c r="B99" i="6"/>
  <c r="C99" i="6" s="1"/>
  <c r="D99" i="6" s="1"/>
  <c r="B97" i="5"/>
  <c r="B98" i="2"/>
  <c r="C98" i="2" s="1"/>
  <c r="D98" i="2" s="1"/>
  <c r="B110" i="9" l="1"/>
  <c r="C109" i="9"/>
  <c r="B171" i="2"/>
  <c r="B100" i="6"/>
  <c r="C100" i="6" s="1"/>
  <c r="D100" i="6" s="1"/>
  <c r="B98" i="5"/>
  <c r="B99" i="2"/>
  <c r="C99" i="2" s="1"/>
  <c r="D99" i="2" s="1"/>
  <c r="B111" i="9" l="1"/>
  <c r="C110" i="9"/>
  <c r="B172" i="2"/>
  <c r="B101" i="6"/>
  <c r="C101" i="6" s="1"/>
  <c r="D101" i="6" s="1"/>
  <c r="B99" i="5"/>
  <c r="B100" i="2"/>
  <c r="C100" i="2" s="1"/>
  <c r="D100" i="2" s="1"/>
  <c r="B112" i="9" l="1"/>
  <c r="C111" i="9"/>
  <c r="B173" i="2"/>
  <c r="B102" i="6"/>
  <c r="C102" i="6" s="1"/>
  <c r="D102" i="6" s="1"/>
  <c r="B100" i="5"/>
  <c r="B101" i="2"/>
  <c r="C101" i="2" s="1"/>
  <c r="D101" i="2" s="1"/>
  <c r="B113" i="9" l="1"/>
  <c r="C112" i="9"/>
  <c r="B174" i="2"/>
  <c r="B103" i="6"/>
  <c r="C103" i="6" s="1"/>
  <c r="D103" i="6" s="1"/>
  <c r="B101" i="5"/>
  <c r="B102" i="2"/>
  <c r="C102" i="2" s="1"/>
  <c r="D102" i="2" s="1"/>
  <c r="B114" i="9" l="1"/>
  <c r="C113" i="9"/>
  <c r="B175" i="2"/>
  <c r="B104" i="6"/>
  <c r="C104" i="6" s="1"/>
  <c r="D104" i="6" s="1"/>
  <c r="B102" i="5"/>
  <c r="B103" i="2"/>
  <c r="C103" i="2" s="1"/>
  <c r="D103" i="2" s="1"/>
  <c r="B115" i="9" l="1"/>
  <c r="C114" i="9"/>
  <c r="B176" i="2"/>
  <c r="B105" i="6"/>
  <c r="C105" i="6" s="1"/>
  <c r="D105" i="6" s="1"/>
  <c r="B103" i="5"/>
  <c r="B104" i="2"/>
  <c r="C104" i="2" s="1"/>
  <c r="D104" i="2" s="1"/>
  <c r="B116" i="9" l="1"/>
  <c r="C115" i="9"/>
  <c r="B177" i="2"/>
  <c r="B106" i="6"/>
  <c r="C106" i="6" s="1"/>
  <c r="D106" i="6" s="1"/>
  <c r="B104" i="5"/>
  <c r="B105" i="2"/>
  <c r="C105" i="2" s="1"/>
  <c r="D105" i="2" s="1"/>
  <c r="B117" i="9" l="1"/>
  <c r="C117" i="9" s="1"/>
  <c r="C116" i="9"/>
  <c r="B178" i="2"/>
  <c r="B107" i="6"/>
  <c r="C107" i="6" s="1"/>
  <c r="D107" i="6" s="1"/>
  <c r="B105" i="5"/>
  <c r="B106" i="2"/>
  <c r="C106" i="2" s="1"/>
  <c r="D106" i="2" s="1"/>
  <c r="B179" i="2" l="1"/>
  <c r="B108" i="6"/>
  <c r="C108" i="6" s="1"/>
  <c r="D108" i="6" s="1"/>
  <c r="B106" i="5"/>
  <c r="B107" i="2"/>
  <c r="C107" i="2" s="1"/>
  <c r="D107" i="2" s="1"/>
  <c r="B180" i="2" l="1"/>
  <c r="B109" i="6"/>
  <c r="C109" i="6" s="1"/>
  <c r="D109" i="6" s="1"/>
  <c r="B107" i="5"/>
  <c r="B108" i="2"/>
  <c r="C108" i="2" s="1"/>
  <c r="D108" i="2" s="1"/>
  <c r="B181" i="2" l="1"/>
  <c r="B110" i="6"/>
  <c r="C110" i="6" s="1"/>
  <c r="D110" i="6" s="1"/>
  <c r="B108" i="5"/>
  <c r="B109" i="2"/>
  <c r="C109" i="2" s="1"/>
  <c r="D109" i="2" s="1"/>
  <c r="B182" i="2" l="1"/>
  <c r="B111" i="6"/>
  <c r="C111" i="6" s="1"/>
  <c r="D111" i="6" s="1"/>
  <c r="B109" i="5"/>
  <c r="B110" i="2"/>
  <c r="C110" i="2" s="1"/>
  <c r="D110" i="2" s="1"/>
  <c r="B183" i="2" l="1"/>
  <c r="B112" i="6"/>
  <c r="C112" i="6" s="1"/>
  <c r="D112" i="6" s="1"/>
  <c r="B110" i="5"/>
  <c r="B111" i="2"/>
  <c r="C111" i="2" s="1"/>
  <c r="D111" i="2" s="1"/>
  <c r="B184" i="2" l="1"/>
  <c r="B113" i="6"/>
  <c r="C113" i="6" s="1"/>
  <c r="D113" i="6" s="1"/>
  <c r="B111" i="5"/>
  <c r="B112" i="2"/>
  <c r="C112" i="2" s="1"/>
  <c r="D112" i="2" s="1"/>
  <c r="B114" i="6" l="1"/>
  <c r="C114" i="6" s="1"/>
  <c r="D114" i="6" s="1"/>
  <c r="B112" i="5"/>
  <c r="B113" i="2"/>
  <c r="C113" i="2" s="1"/>
  <c r="D113" i="2" s="1"/>
  <c r="B115" i="6" l="1"/>
  <c r="C115" i="6" s="1"/>
  <c r="D115" i="6" s="1"/>
  <c r="B113" i="5"/>
  <c r="B114" i="2"/>
  <c r="C114" i="2" s="1"/>
  <c r="D114" i="2" s="1"/>
  <c r="B116" i="6" l="1"/>
  <c r="C116" i="6" s="1"/>
  <c r="D116" i="6" s="1"/>
  <c r="B114" i="5"/>
  <c r="B115" i="2"/>
  <c r="C115" i="2" s="1"/>
  <c r="D115" i="2" s="1"/>
  <c r="B117" i="6" l="1"/>
  <c r="C117" i="6" s="1"/>
  <c r="D117" i="6" s="1"/>
  <c r="B115" i="5"/>
  <c r="B116" i="2"/>
  <c r="C116" i="2" s="1"/>
  <c r="D116" i="2" s="1"/>
  <c r="B116" i="5" l="1"/>
</calcChain>
</file>

<file path=xl/comments1.xml><?xml version="1.0" encoding="utf-8"?>
<comments xmlns="http://schemas.openxmlformats.org/spreadsheetml/2006/main">
  <authors>
    <author>kalmanNoDom</author>
  </authors>
  <commentList>
    <comment ref="C2" authorId="0">
      <text>
        <r>
          <rPr>
            <b/>
            <sz val="8"/>
            <color indexed="81"/>
            <rFont val="Tahoma"/>
            <family val="2"/>
          </rPr>
          <t>Only edit contents of yellow boxes.
To modify an existing model, leave the data points alone and change the parameters in the equation.
To create a new model, follow this outline:
1.  Delete the old x and y values.
2.  Delete all the parameters in the equation.
3.  Enter new x and y values.
4.  Adjust the highest and lowest x values.
5.  Enter values for the equation parameters.</t>
        </r>
      </text>
    </comment>
  </commentList>
</comments>
</file>

<file path=xl/comments2.xml><?xml version="1.0" encoding="utf-8"?>
<comments xmlns="http://schemas.openxmlformats.org/spreadsheetml/2006/main">
  <authors>
    <author>kalmanNoDom</author>
  </authors>
  <commentList>
    <comment ref="C2" authorId="0">
      <text>
        <r>
          <rPr>
            <b/>
            <sz val="8"/>
            <color indexed="81"/>
            <rFont val="Tahoma"/>
            <family val="2"/>
          </rPr>
          <t xml:space="preserve">Only edit contents of yellow boxes.
To modify an existing model, leave the data points alone and change the parameters in the equation.
To create a new model, follow this outline:
1.  Delete the old x and y values.
2.  Delete all the parameters in the equation.
3.  Enter new x and y values.
4.  Adjust the highest and lowest x values.
5.  Enter values for the equation parameters.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kalmanNoDom</author>
  </authors>
  <commentList>
    <comment ref="C3" authorId="0">
      <text>
        <r>
          <rPr>
            <b/>
            <sz val="8"/>
            <color indexed="81"/>
            <rFont val="Tahoma"/>
            <family val="2"/>
          </rPr>
          <t>Only edit contents of yellow boxes.
To modify an existing model, leave the data points alone and change the parameters in the equation.
To create a new model, follow this outline:
1.  Delete the old x and y values.
2.  Delete all the parameters in the equation.
3.  Enter new x and y values.
4.  Adjust the highest and lowest x values.
5.  Enter values for the equation parameters.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kalmanNoDom</author>
  </authors>
  <commentList>
    <comment ref="C2" authorId="0">
      <text>
        <r>
          <rPr>
            <b/>
            <sz val="8"/>
            <color indexed="81"/>
            <rFont val="Tahoma"/>
            <family val="2"/>
          </rPr>
          <t xml:space="preserve">Only edit contents of yellow boxes.
To modify an existing model, leave the data points alone and change the parameters in the equation.
To create a new model, follow this outline:
1.  Delete the old x and y values.
2.  Delete all the parameters in the equation.
3.  Enter new x and y values.
4.  Adjust the highest and lowest x values.
5.  Enter values for the equation parameters.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kalmanNoDom</author>
  </authors>
  <commentList>
    <comment ref="C3" authorId="0">
      <text>
        <r>
          <rPr>
            <b/>
            <sz val="8"/>
            <color indexed="81"/>
            <rFont val="Tahoma"/>
            <family val="2"/>
          </rPr>
          <t>Only edit contents of yellow boxes.
To modify an existing model, leave the data points alone and change the parameters in the equation.
To create a new model, follow this outline:
1.  Delete the old x and y values.
2.  Delete all the parameters in the equation.
3.  Enter new x and y values.
4.  Adjust the highest and lowest x values.
5.  Enter values for the equation parameters.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kalmanNoDom</author>
  </authors>
  <commentList>
    <comment ref="C3" authorId="0">
      <text>
        <r>
          <rPr>
            <b/>
            <sz val="8"/>
            <color indexed="81"/>
            <rFont val="Tahoma"/>
            <family val="2"/>
          </rPr>
          <t>Only edit contents of yellow boxes.
To modify an existing model, leave the data points alone and change the parameters in the equation.
To create a new model, follow this outline:
1.  Delete the old x and y values.
2.  Delete all the parameters in the equation.
3.  Enter new x and y values.
4.  Adjust the highest and lowest x values.
5.  Enter values for the equation parameters.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<sst xmlns="http://schemas.openxmlformats.org/spreadsheetml/2006/main" count="146" uniqueCount="40">
  <si>
    <r>
      <t>y</t>
    </r>
    <r>
      <rPr>
        <b/>
        <sz val="12"/>
        <rFont val="Geneva"/>
      </rPr>
      <t xml:space="preserve"> </t>
    </r>
    <r>
      <rPr>
        <b/>
        <sz val="10"/>
        <rFont val="Geneva"/>
      </rPr>
      <t>=</t>
    </r>
  </si>
  <si>
    <t>Data Points</t>
  </si>
  <si>
    <t>x</t>
  </si>
  <si>
    <t>y</t>
  </si>
  <si>
    <r>
      <t xml:space="preserve">Lowest </t>
    </r>
    <r>
      <rPr>
        <i/>
        <sz val="12"/>
        <rFont val="Geneva"/>
      </rPr>
      <t>x</t>
    </r>
    <r>
      <rPr>
        <sz val="12"/>
        <rFont val="Geneva"/>
      </rPr>
      <t xml:space="preserve"> =</t>
    </r>
  </si>
  <si>
    <r>
      <t xml:space="preserve">Highest </t>
    </r>
    <r>
      <rPr>
        <i/>
        <sz val="12"/>
        <rFont val="Geneva"/>
      </rPr>
      <t>x</t>
    </r>
    <r>
      <rPr>
        <sz val="12"/>
        <rFont val="Geneva"/>
      </rPr>
      <t xml:space="preserve"> =</t>
    </r>
  </si>
  <si>
    <t>)</t>
  </si>
  <si>
    <t xml:space="preserve">Quadratic Equation </t>
  </si>
  <si>
    <t>Fit a quadratic equation to data points by editing the yellow cells.</t>
  </si>
  <si>
    <r>
      <t xml:space="preserve"> </t>
    </r>
    <r>
      <rPr>
        <b/>
        <i/>
        <sz val="12"/>
        <rFont val="Arial"/>
        <family val="2"/>
      </rPr>
      <t>x</t>
    </r>
    <r>
      <rPr>
        <b/>
        <i/>
        <sz val="11"/>
        <rFont val="Arial"/>
        <family val="2"/>
      </rPr>
      <t xml:space="preserve">  </t>
    </r>
    <r>
      <rPr>
        <sz val="11"/>
        <rFont val="Arial"/>
        <family val="2"/>
      </rPr>
      <t xml:space="preserve"> +</t>
    </r>
  </si>
  <si>
    <t>Quadratic Equation Plotpoints</t>
  </si>
  <si>
    <t>n</t>
  </si>
  <si>
    <r>
      <t xml:space="preserve"> </t>
    </r>
    <r>
      <rPr>
        <b/>
        <i/>
        <sz val="12"/>
        <rFont val="Arial"/>
        <family val="2"/>
      </rPr>
      <t>x</t>
    </r>
    <r>
      <rPr>
        <b/>
        <i/>
        <vertAlign val="superscript"/>
        <sz val="14"/>
        <rFont val="Arial"/>
        <family val="2"/>
      </rPr>
      <t>2</t>
    </r>
    <r>
      <rPr>
        <b/>
        <i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 +</t>
    </r>
  </si>
  <si>
    <r>
      <t xml:space="preserve">Exponential Equation 
</t>
    </r>
    <r>
      <rPr>
        <i/>
        <sz val="16"/>
        <rFont val="Geneva"/>
      </rPr>
      <t>y</t>
    </r>
    <r>
      <rPr>
        <sz val="16"/>
        <rFont val="Geneva"/>
      </rPr>
      <t xml:space="preserve"> = </t>
    </r>
    <r>
      <rPr>
        <i/>
        <sz val="16"/>
        <rFont val="Geneva"/>
      </rPr>
      <t>Ab</t>
    </r>
    <r>
      <rPr>
        <i/>
        <vertAlign val="superscript"/>
        <sz val="18"/>
        <rFont val="Geneva"/>
      </rPr>
      <t>x</t>
    </r>
    <r>
      <rPr>
        <sz val="16"/>
        <rFont val="Geneva"/>
      </rPr>
      <t xml:space="preserve"> </t>
    </r>
  </si>
  <si>
    <t>Fit an exponential equation to data points by editing the yellow cells.</t>
  </si>
  <si>
    <r>
      <t xml:space="preserve"> </t>
    </r>
    <r>
      <rPr>
        <b/>
        <sz val="20"/>
        <rFont val="Arial"/>
        <family val="2"/>
      </rPr>
      <t>(</t>
    </r>
  </si>
  <si>
    <r>
      <rPr>
        <b/>
        <i/>
        <vertAlign val="superscript"/>
        <sz val="18"/>
        <rFont val="Arial"/>
        <family val="2"/>
      </rPr>
      <t>x</t>
    </r>
    <r>
      <rPr>
        <b/>
        <sz val="20"/>
        <rFont val="Arial"/>
        <family val="2"/>
      </rPr>
      <t>)</t>
    </r>
  </si>
  <si>
    <r>
      <t xml:space="preserve"> </t>
    </r>
    <r>
      <rPr>
        <sz val="36"/>
        <rFont val="Arial"/>
        <family val="2"/>
      </rPr>
      <t>(</t>
    </r>
    <r>
      <rPr>
        <b/>
        <sz val="20"/>
        <rFont val="Arial"/>
        <family val="2"/>
      </rPr>
      <t xml:space="preserve"> </t>
    </r>
    <r>
      <rPr>
        <b/>
        <i/>
        <sz val="14"/>
        <rFont val="Arial"/>
        <family val="2"/>
      </rPr>
      <t>e</t>
    </r>
  </si>
  <si>
    <r>
      <t xml:space="preserve">Exponential Equation 
</t>
    </r>
    <r>
      <rPr>
        <i/>
        <sz val="16"/>
        <rFont val="Geneva"/>
      </rPr>
      <t>y</t>
    </r>
    <r>
      <rPr>
        <sz val="16"/>
        <rFont val="Geneva"/>
      </rPr>
      <t xml:space="preserve"> = </t>
    </r>
    <r>
      <rPr>
        <i/>
        <sz val="16"/>
        <rFont val="Geneva"/>
      </rPr>
      <t>Ae</t>
    </r>
    <r>
      <rPr>
        <i/>
        <vertAlign val="superscript"/>
        <sz val="18"/>
        <rFont val="Geneva"/>
      </rPr>
      <t>kx</t>
    </r>
    <r>
      <rPr>
        <sz val="16"/>
        <rFont val="Geneva"/>
      </rPr>
      <t xml:space="preserve"> </t>
    </r>
  </si>
  <si>
    <t xml:space="preserve">step size = </t>
  </si>
  <si>
    <r>
      <rPr>
        <i/>
        <sz val="10"/>
        <rFont val="Geneva"/>
      </rPr>
      <t xml:space="preserve">y </t>
    </r>
    <r>
      <rPr>
        <sz val="10"/>
        <rFont val="Geneva"/>
      </rPr>
      <t>from exp. equation</t>
    </r>
  </si>
  <si>
    <r>
      <rPr>
        <i/>
        <sz val="10"/>
        <rFont val="Geneva"/>
      </rPr>
      <t xml:space="preserve">y </t>
    </r>
    <r>
      <rPr>
        <sz val="10"/>
        <rFont val="Geneva"/>
      </rPr>
      <t>from quadratic equation</t>
    </r>
  </si>
  <si>
    <t>At least one parameter defined?</t>
  </si>
  <si>
    <t>Exponential Equation Plotpoints</t>
  </si>
  <si>
    <t>step size =</t>
  </si>
  <si>
    <t>Average Absolute Error Computation</t>
  </si>
  <si>
    <t>not blank</t>
  </si>
  <si>
    <t>|error|</t>
  </si>
  <si>
    <t>total</t>
  </si>
  <si>
    <t>Average absolute error =</t>
  </si>
  <si>
    <r>
      <t xml:space="preserve">Shifted Exponential Equation 
</t>
    </r>
    <r>
      <rPr>
        <i/>
        <sz val="16"/>
        <rFont val="Geneva"/>
      </rPr>
      <t>y</t>
    </r>
    <r>
      <rPr>
        <sz val="16"/>
        <rFont val="Geneva"/>
      </rPr>
      <t xml:space="preserve"> = </t>
    </r>
    <r>
      <rPr>
        <i/>
        <sz val="16"/>
        <rFont val="Geneva"/>
      </rPr>
      <t>Ab</t>
    </r>
    <r>
      <rPr>
        <i/>
        <vertAlign val="superscript"/>
        <sz val="18"/>
        <rFont val="Geneva"/>
      </rPr>
      <t>x</t>
    </r>
    <r>
      <rPr>
        <sz val="16"/>
        <rFont val="Geneva"/>
      </rPr>
      <t xml:space="preserve"> + c</t>
    </r>
  </si>
  <si>
    <r>
      <rPr>
        <b/>
        <i/>
        <vertAlign val="superscript"/>
        <sz val="18"/>
        <rFont val="Arial"/>
        <family val="2"/>
      </rPr>
      <t>x</t>
    </r>
    <r>
      <rPr>
        <b/>
        <sz val="20"/>
        <rFont val="Arial"/>
        <family val="2"/>
      </rPr>
      <t xml:space="preserve">)  +  </t>
    </r>
  </si>
  <si>
    <r>
      <t xml:space="preserve">Shifted Exponential Equation 
</t>
    </r>
    <r>
      <rPr>
        <i/>
        <sz val="16"/>
        <rFont val="Geneva"/>
      </rPr>
      <t>y</t>
    </r>
    <r>
      <rPr>
        <sz val="16"/>
        <rFont val="Geneva"/>
      </rPr>
      <t xml:space="preserve"> = </t>
    </r>
    <r>
      <rPr>
        <i/>
        <sz val="16"/>
        <rFont val="Geneva"/>
      </rPr>
      <t>Ae</t>
    </r>
    <r>
      <rPr>
        <i/>
        <vertAlign val="superscript"/>
        <sz val="18"/>
        <rFont val="Geneva"/>
      </rPr>
      <t>kx</t>
    </r>
    <r>
      <rPr>
        <sz val="16"/>
        <rFont val="Geneva"/>
      </rPr>
      <t xml:space="preserve"> + c</t>
    </r>
  </si>
  <si>
    <r>
      <t xml:space="preserve">) </t>
    </r>
    <r>
      <rPr>
        <sz val="24"/>
        <rFont val="Arial"/>
        <family val="2"/>
      </rPr>
      <t>+</t>
    </r>
  </si>
  <si>
    <r>
      <t xml:space="preserve">Logistic Function 
</t>
    </r>
    <r>
      <rPr>
        <i/>
        <sz val="16"/>
        <rFont val="Geneva"/>
      </rPr>
      <t>y</t>
    </r>
    <r>
      <rPr>
        <sz val="16"/>
        <rFont val="Geneva"/>
      </rPr>
      <t xml:space="preserve"> = </t>
    </r>
    <r>
      <rPr>
        <i/>
        <sz val="16"/>
        <rFont val="Geneva"/>
      </rPr>
      <t>A/</t>
    </r>
    <r>
      <rPr>
        <sz val="16"/>
        <rFont val="Geneva"/>
      </rPr>
      <t>(1+</t>
    </r>
    <r>
      <rPr>
        <i/>
        <sz val="16"/>
        <rFont val="Geneva"/>
      </rPr>
      <t>B</t>
    </r>
    <r>
      <rPr>
        <sz val="14"/>
        <rFont val="Geneva"/>
      </rPr>
      <t>•</t>
    </r>
    <r>
      <rPr>
        <i/>
        <sz val="16"/>
        <rFont val="Geneva"/>
      </rPr>
      <t>R</t>
    </r>
    <r>
      <rPr>
        <i/>
        <vertAlign val="superscript"/>
        <sz val="20"/>
        <rFont val="Geneva"/>
      </rPr>
      <t>x</t>
    </r>
    <r>
      <rPr>
        <sz val="16"/>
        <rFont val="Geneva"/>
      </rPr>
      <t>)</t>
    </r>
  </si>
  <si>
    <r>
      <rPr>
        <i/>
        <sz val="16"/>
        <rFont val="Geneva"/>
      </rPr>
      <t>y</t>
    </r>
    <r>
      <rPr>
        <sz val="16"/>
        <rFont val="Geneva"/>
      </rPr>
      <t xml:space="preserve"> =</t>
    </r>
    <r>
      <rPr>
        <sz val="16"/>
        <color theme="0"/>
        <rFont val="Geneva"/>
      </rPr>
      <t>=</t>
    </r>
  </si>
  <si>
    <t>1 +</t>
  </si>
  <si>
    <t>•</t>
  </si>
  <si>
    <r>
      <t xml:space="preserve">error = 
eqn </t>
    </r>
    <r>
      <rPr>
        <i/>
        <sz val="9"/>
        <rFont val="Geneva"/>
      </rPr>
      <t>y</t>
    </r>
    <r>
      <rPr>
        <sz val="9"/>
        <rFont val="Geneva"/>
      </rPr>
      <t xml:space="preserve"> - data </t>
    </r>
    <r>
      <rPr>
        <i/>
        <sz val="9"/>
        <rFont val="Geneva"/>
      </rPr>
      <t>y</t>
    </r>
  </si>
  <si>
    <t>Fit a shifted exponential equation to data points by editing the yellow cells.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</si>
</sst>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0"/>
      <name val="Geneva"/>
    </font>
    <font>
      <b/>
      <sz val="10"/>
      <name val="Geneva"/>
    </font>
    <font>
      <sz val="8"/>
      <name val="Geneva"/>
    </font>
    <font>
      <b/>
      <sz val="14"/>
      <name val="Geneva"/>
    </font>
    <font>
      <b/>
      <sz val="12"/>
      <name val="Geneva"/>
    </font>
    <font>
      <sz val="16"/>
      <name val="Geneva"/>
    </font>
    <font>
      <sz val="11"/>
      <name val="Arial"/>
      <family val="2"/>
    </font>
    <font>
      <b/>
      <i/>
      <sz val="12"/>
      <name val="Geneva"/>
    </font>
    <font>
      <i/>
      <sz val="12"/>
      <name val="Geneva"/>
    </font>
    <font>
      <i/>
      <sz val="10"/>
      <name val="Geneva"/>
    </font>
    <font>
      <b/>
      <i/>
      <sz val="11"/>
      <name val="Arial"/>
      <family val="2"/>
    </font>
    <font>
      <sz val="12"/>
      <name val="Geneva"/>
    </font>
    <font>
      <b/>
      <i/>
      <sz val="14"/>
      <name val="Arial"/>
      <family val="2"/>
    </font>
    <font>
      <b/>
      <i/>
      <vertAlign val="superscript"/>
      <sz val="14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i/>
      <sz val="16"/>
      <name val="Geneva"/>
    </font>
    <font>
      <i/>
      <vertAlign val="superscript"/>
      <sz val="18"/>
      <name val="Geneva"/>
    </font>
    <font>
      <sz val="20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i/>
      <vertAlign val="superscript"/>
      <sz val="18"/>
      <name val="Arial"/>
      <family val="2"/>
    </font>
    <font>
      <sz val="36"/>
      <name val="Arial"/>
      <family val="2"/>
    </font>
    <font>
      <sz val="11"/>
      <name val="Geneva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24"/>
      <name val="Arial"/>
      <family val="2"/>
    </font>
    <font>
      <sz val="14"/>
      <name val="Geneva"/>
    </font>
    <font>
      <i/>
      <vertAlign val="superscript"/>
      <sz val="20"/>
      <name val="Geneva"/>
    </font>
    <font>
      <sz val="16"/>
      <color theme="0"/>
      <name val="Geneva"/>
    </font>
    <font>
      <sz val="9"/>
      <name val="Geneva"/>
    </font>
    <font>
      <i/>
      <sz val="9"/>
      <name val="Geneva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11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0" fillId="4" borderId="1" xfId="0" applyFill="1" applyBorder="1"/>
    <xf numFmtId="0" fontId="6" fillId="0" borderId="0" xfId="0" applyFont="1" applyFill="1" applyBorder="1"/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4" fillId="5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0" fillId="2" borderId="1" xfId="0" applyFont="1" applyFill="1" applyBorder="1"/>
    <xf numFmtId="0" fontId="0" fillId="3" borderId="1" xfId="0" applyFont="1" applyFill="1" applyBorder="1"/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Fill="1" applyBorder="1"/>
    <xf numFmtId="0" fontId="0" fillId="0" borderId="0" xfId="0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Border="1" applyAlignment="1"/>
    <xf numFmtId="0" fontId="0" fillId="0" borderId="0" xfId="0" applyFill="1" applyBorder="1" applyAlignment="1"/>
    <xf numFmtId="0" fontId="11" fillId="0" borderId="0" xfId="0" applyFont="1" applyBorder="1" applyAlignment="1">
      <alignment horizontal="right"/>
    </xf>
    <xf numFmtId="0" fontId="0" fillId="5" borderId="1" xfId="0" applyFont="1" applyFill="1" applyBorder="1"/>
    <xf numFmtId="0" fontId="4" fillId="2" borderId="1" xfId="0" applyFont="1" applyFill="1" applyBorder="1" applyAlignment="1">
      <alignment horizontal="right"/>
    </xf>
    <xf numFmtId="0" fontId="0" fillId="0" borderId="1" xfId="0" applyBorder="1"/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0" xfId="0" applyBorder="1"/>
    <xf numFmtId="0" fontId="0" fillId="0" borderId="0" xfId="0" applyFont="1" applyFill="1" applyBorder="1"/>
    <xf numFmtId="0" fontId="15" fillId="0" borderId="0" xfId="1" applyFont="1"/>
    <xf numFmtId="0" fontId="18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right" vertical="top"/>
    </xf>
    <xf numFmtId="0" fontId="0" fillId="0" borderId="0" xfId="0" quotePrefix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8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4" fillId="5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8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Fill="1"/>
    <xf numFmtId="0" fontId="0" fillId="0" borderId="0" xfId="0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Fill="1" applyBorder="1" applyAlignment="1">
      <alignment horizontal="left"/>
    </xf>
    <xf numFmtId="0" fontId="0" fillId="0" borderId="13" xfId="0" applyBorder="1"/>
    <xf numFmtId="0" fontId="7" fillId="0" borderId="0" xfId="0" applyFont="1"/>
    <xf numFmtId="0" fontId="4" fillId="0" borderId="0" xfId="0" applyFont="1" applyFill="1" applyBorder="1" applyAlignment="1">
      <alignment horizontal="left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Fill="1" applyAlignment="1"/>
    <xf numFmtId="2" fontId="0" fillId="2" borderId="1" xfId="0" applyNumberFormat="1" applyFont="1" applyFill="1" applyBorder="1"/>
    <xf numFmtId="2" fontId="0" fillId="5" borderId="1" xfId="0" applyNumberFormat="1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5" xfId="0" applyBorder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0" fillId="0" borderId="2" xfId="0" applyFont="1" applyBorder="1" applyAlignment="1">
      <alignment horizontal="center" vertical="center" wrapText="1"/>
    </xf>
    <xf numFmtId="0" fontId="30" fillId="0" borderId="4" xfId="0" applyFont="1" applyBorder="1" applyAlignment="1"/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/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18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2" fillId="0" borderId="0" xfId="0" applyFont="1" applyFill="1" applyBorder="1" applyAlignment="1"/>
    <xf numFmtId="0" fontId="0" fillId="0" borderId="0" xfId="0" applyAlignment="1"/>
    <xf numFmtId="0" fontId="0" fillId="0" borderId="3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4" borderId="3" xfId="0" applyFill="1" applyBorder="1" applyAlignment="1"/>
    <xf numFmtId="0" fontId="0" fillId="0" borderId="5" xfId="0" applyBorder="1" applyAlignment="1"/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5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343141451159085E-2"/>
          <c:y val="4.4836019538478412E-2"/>
          <c:w val="0.85344487133704616"/>
          <c:h val="0.73766423757388011"/>
        </c:manualLayout>
      </c:layout>
      <c:scatterChart>
        <c:scatterStyle val="lineMarker"/>
        <c:varyColors val="0"/>
        <c:ser>
          <c:idx val="0"/>
          <c:order val="0"/>
          <c:tx>
            <c:v>data points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noFill/>
                <a:prstDash val="solid"/>
              </a:ln>
            </c:spPr>
          </c:marker>
          <c:xVal>
            <c:numRef>
              <c:f>quadratic!$B$8:$B$58</c:f>
              <c:numCache>
                <c:formatCode>General</c:formatCode>
                <c:ptCount val="51"/>
                <c:pt idx="0">
                  <c:v>247</c:v>
                </c:pt>
                <c:pt idx="1">
                  <c:v>259</c:v>
                </c:pt>
                <c:pt idx="2">
                  <c:v>265</c:v>
                </c:pt>
                <c:pt idx="3">
                  <c:v>270</c:v>
                </c:pt>
                <c:pt idx="4">
                  <c:v>276</c:v>
                </c:pt>
                <c:pt idx="5">
                  <c:v>280</c:v>
                </c:pt>
                <c:pt idx="6">
                  <c:v>305</c:v>
                </c:pt>
                <c:pt idx="7">
                  <c:v>309</c:v>
                </c:pt>
                <c:pt idx="8">
                  <c:v>317</c:v>
                </c:pt>
                <c:pt idx="9">
                  <c:v>318</c:v>
                </c:pt>
                <c:pt idx="10">
                  <c:v>324</c:v>
                </c:pt>
                <c:pt idx="11">
                  <c:v>324</c:v>
                </c:pt>
                <c:pt idx="12">
                  <c:v>326</c:v>
                </c:pt>
                <c:pt idx="13">
                  <c:v>332</c:v>
                </c:pt>
                <c:pt idx="14">
                  <c:v>334</c:v>
                </c:pt>
                <c:pt idx="15">
                  <c:v>335</c:v>
                </c:pt>
                <c:pt idx="16">
                  <c:v>335</c:v>
                </c:pt>
                <c:pt idx="17">
                  <c:v>337</c:v>
                </c:pt>
                <c:pt idx="18">
                  <c:v>338</c:v>
                </c:pt>
                <c:pt idx="19">
                  <c:v>343</c:v>
                </c:pt>
                <c:pt idx="20">
                  <c:v>345</c:v>
                </c:pt>
                <c:pt idx="21">
                  <c:v>346</c:v>
                </c:pt>
                <c:pt idx="22">
                  <c:v>347</c:v>
                </c:pt>
                <c:pt idx="23">
                  <c:v>351</c:v>
                </c:pt>
                <c:pt idx="24">
                  <c:v>359</c:v>
                </c:pt>
                <c:pt idx="25">
                  <c:v>360</c:v>
                </c:pt>
                <c:pt idx="26">
                  <c:v>360</c:v>
                </c:pt>
                <c:pt idx="27">
                  <c:v>365</c:v>
                </c:pt>
                <c:pt idx="28">
                  <c:v>368</c:v>
                </c:pt>
                <c:pt idx="29">
                  <c:v>368</c:v>
                </c:pt>
                <c:pt idx="30">
                  <c:v>385</c:v>
                </c:pt>
                <c:pt idx="31">
                  <c:v>387</c:v>
                </c:pt>
                <c:pt idx="32">
                  <c:v>390</c:v>
                </c:pt>
                <c:pt idx="33">
                  <c:v>392</c:v>
                </c:pt>
                <c:pt idx="34">
                  <c:v>395</c:v>
                </c:pt>
                <c:pt idx="35">
                  <c:v>405</c:v>
                </c:pt>
                <c:pt idx="36">
                  <c:v>413</c:v>
                </c:pt>
                <c:pt idx="37">
                  <c:v>438</c:v>
                </c:pt>
                <c:pt idx="38">
                  <c:v>455</c:v>
                </c:pt>
                <c:pt idx="39">
                  <c:v>457</c:v>
                </c:pt>
                <c:pt idx="40">
                  <c:v>460</c:v>
                </c:pt>
                <c:pt idx="41">
                  <c:v>502</c:v>
                </c:pt>
              </c:numCache>
            </c:numRef>
          </c:xVal>
          <c:yVal>
            <c:numRef>
              <c:f>quadratic!$C$8:$C$58</c:f>
              <c:numCache>
                <c:formatCode>General</c:formatCode>
                <c:ptCount val="51"/>
                <c:pt idx="0">
                  <c:v>184</c:v>
                </c:pt>
                <c:pt idx="1">
                  <c:v>202</c:v>
                </c:pt>
                <c:pt idx="2">
                  <c:v>223</c:v>
                </c:pt>
                <c:pt idx="3">
                  <c:v>209</c:v>
                </c:pt>
                <c:pt idx="4">
                  <c:v>235</c:v>
                </c:pt>
                <c:pt idx="5">
                  <c:v>248</c:v>
                </c:pt>
                <c:pt idx="6">
                  <c:v>303</c:v>
                </c:pt>
                <c:pt idx="7">
                  <c:v>392</c:v>
                </c:pt>
                <c:pt idx="8">
                  <c:v>335</c:v>
                </c:pt>
                <c:pt idx="9">
                  <c:v>340</c:v>
                </c:pt>
                <c:pt idx="10">
                  <c:v>387</c:v>
                </c:pt>
                <c:pt idx="11">
                  <c:v>353</c:v>
                </c:pt>
                <c:pt idx="12">
                  <c:v>353</c:v>
                </c:pt>
                <c:pt idx="13">
                  <c:v>383</c:v>
                </c:pt>
                <c:pt idx="14">
                  <c:v>406</c:v>
                </c:pt>
                <c:pt idx="15">
                  <c:v>472</c:v>
                </c:pt>
                <c:pt idx="16">
                  <c:v>410</c:v>
                </c:pt>
                <c:pt idx="17">
                  <c:v>363</c:v>
                </c:pt>
                <c:pt idx="18">
                  <c:v>460</c:v>
                </c:pt>
                <c:pt idx="19">
                  <c:v>390</c:v>
                </c:pt>
                <c:pt idx="20">
                  <c:v>438</c:v>
                </c:pt>
                <c:pt idx="21">
                  <c:v>433</c:v>
                </c:pt>
                <c:pt idx="22">
                  <c:v>432</c:v>
                </c:pt>
                <c:pt idx="23">
                  <c:v>506</c:v>
                </c:pt>
                <c:pt idx="24">
                  <c:v>476</c:v>
                </c:pt>
                <c:pt idx="25">
                  <c:v>557</c:v>
                </c:pt>
                <c:pt idx="26">
                  <c:v>479</c:v>
                </c:pt>
                <c:pt idx="27">
                  <c:v>540</c:v>
                </c:pt>
                <c:pt idx="28">
                  <c:v>581</c:v>
                </c:pt>
                <c:pt idx="29">
                  <c:v>605</c:v>
                </c:pt>
                <c:pt idx="30">
                  <c:v>609</c:v>
                </c:pt>
                <c:pt idx="31">
                  <c:v>538</c:v>
                </c:pt>
                <c:pt idx="32">
                  <c:v>660</c:v>
                </c:pt>
                <c:pt idx="33">
                  <c:v>623</c:v>
                </c:pt>
                <c:pt idx="34">
                  <c:v>584</c:v>
                </c:pt>
                <c:pt idx="35">
                  <c:v>715</c:v>
                </c:pt>
                <c:pt idx="36">
                  <c:v>754</c:v>
                </c:pt>
                <c:pt idx="37">
                  <c:v>840</c:v>
                </c:pt>
                <c:pt idx="38">
                  <c:v>975</c:v>
                </c:pt>
                <c:pt idx="39">
                  <c:v>855</c:v>
                </c:pt>
                <c:pt idx="40">
                  <c:v>895</c:v>
                </c:pt>
                <c:pt idx="41">
                  <c:v>1300</c:v>
                </c:pt>
              </c:numCache>
            </c:numRef>
          </c:yVal>
          <c:smooth val="0"/>
        </c:ser>
        <c:ser>
          <c:idx val="1"/>
          <c:order val="1"/>
          <c:tx>
            <c:v>eqn curve</c:v>
          </c:tx>
          <c:spPr>
            <a:ln w="19050">
              <a:solidFill>
                <a:srgbClr val="00FF00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</c:dPt>
          <c:xVal>
            <c:numRef>
              <c:f>quadratic!$C$66:$C$117</c:f>
              <c:numCache>
                <c:formatCode>General</c:formatCode>
                <c:ptCount val="52"/>
                <c:pt idx="0">
                  <c:v>200</c:v>
                </c:pt>
                <c:pt idx="1">
                  <c:v>206.2</c:v>
                </c:pt>
                <c:pt idx="2">
                  <c:v>212.4</c:v>
                </c:pt>
                <c:pt idx="3">
                  <c:v>218.6</c:v>
                </c:pt>
                <c:pt idx="4">
                  <c:v>224.8</c:v>
                </c:pt>
                <c:pt idx="5">
                  <c:v>231</c:v>
                </c:pt>
                <c:pt idx="6">
                  <c:v>237.2</c:v>
                </c:pt>
                <c:pt idx="7">
                  <c:v>243.4</c:v>
                </c:pt>
                <c:pt idx="8">
                  <c:v>249.6</c:v>
                </c:pt>
                <c:pt idx="9">
                  <c:v>255.8</c:v>
                </c:pt>
                <c:pt idx="10">
                  <c:v>262</c:v>
                </c:pt>
                <c:pt idx="11">
                  <c:v>268.2</c:v>
                </c:pt>
                <c:pt idx="12">
                  <c:v>274.39999999999998</c:v>
                </c:pt>
                <c:pt idx="13">
                  <c:v>280.60000000000002</c:v>
                </c:pt>
                <c:pt idx="14">
                  <c:v>286.8</c:v>
                </c:pt>
                <c:pt idx="15">
                  <c:v>293</c:v>
                </c:pt>
                <c:pt idx="16">
                  <c:v>299.2</c:v>
                </c:pt>
                <c:pt idx="17">
                  <c:v>305.39999999999998</c:v>
                </c:pt>
                <c:pt idx="18">
                  <c:v>311.60000000000002</c:v>
                </c:pt>
                <c:pt idx="19">
                  <c:v>317.8</c:v>
                </c:pt>
                <c:pt idx="20">
                  <c:v>324</c:v>
                </c:pt>
                <c:pt idx="21">
                  <c:v>330.20000000000005</c:v>
                </c:pt>
                <c:pt idx="22">
                  <c:v>336.4</c:v>
                </c:pt>
                <c:pt idx="23">
                  <c:v>342.6</c:v>
                </c:pt>
                <c:pt idx="24">
                  <c:v>348.8</c:v>
                </c:pt>
                <c:pt idx="25">
                  <c:v>355</c:v>
                </c:pt>
                <c:pt idx="26">
                  <c:v>361.20000000000005</c:v>
                </c:pt>
                <c:pt idx="27">
                  <c:v>367.4</c:v>
                </c:pt>
                <c:pt idx="28">
                  <c:v>373.6</c:v>
                </c:pt>
                <c:pt idx="29">
                  <c:v>379.8</c:v>
                </c:pt>
                <c:pt idx="30">
                  <c:v>386</c:v>
                </c:pt>
                <c:pt idx="31">
                  <c:v>392.20000000000005</c:v>
                </c:pt>
                <c:pt idx="32">
                  <c:v>398.4</c:v>
                </c:pt>
                <c:pt idx="33">
                  <c:v>404.6</c:v>
                </c:pt>
                <c:pt idx="34">
                  <c:v>410.8</c:v>
                </c:pt>
                <c:pt idx="35">
                  <c:v>417</c:v>
                </c:pt>
                <c:pt idx="36">
                  <c:v>423.20000000000005</c:v>
                </c:pt>
                <c:pt idx="37">
                  <c:v>429.4</c:v>
                </c:pt>
                <c:pt idx="38">
                  <c:v>435.6</c:v>
                </c:pt>
                <c:pt idx="39">
                  <c:v>441.8</c:v>
                </c:pt>
                <c:pt idx="40">
                  <c:v>448</c:v>
                </c:pt>
                <c:pt idx="41">
                  <c:v>454.20000000000005</c:v>
                </c:pt>
                <c:pt idx="42">
                  <c:v>460.40000000000003</c:v>
                </c:pt>
                <c:pt idx="43">
                  <c:v>466.6</c:v>
                </c:pt>
                <c:pt idx="44">
                  <c:v>472.8</c:v>
                </c:pt>
                <c:pt idx="45">
                  <c:v>479</c:v>
                </c:pt>
                <c:pt idx="46">
                  <c:v>485.2</c:v>
                </c:pt>
                <c:pt idx="47">
                  <c:v>491.40000000000003</c:v>
                </c:pt>
                <c:pt idx="48">
                  <c:v>497.6</c:v>
                </c:pt>
                <c:pt idx="49">
                  <c:v>503.8</c:v>
                </c:pt>
                <c:pt idx="50">
                  <c:v>510</c:v>
                </c:pt>
              </c:numCache>
            </c:numRef>
          </c:xVal>
          <c:yVal>
            <c:numRef>
              <c:f>quadratic!$D$66:$D$117</c:f>
              <c:numCache>
                <c:formatCode>General</c:formatCode>
                <c:ptCount val="52"/>
                <c:pt idx="0">
                  <c:v>119.80000000000001</c:v>
                </c:pt>
                <c:pt idx="1">
                  <c:v>126.03595999999999</c:v>
                </c:pt>
                <c:pt idx="2">
                  <c:v>132.96384</c:v>
                </c:pt>
                <c:pt idx="3">
                  <c:v>140.58364</c:v>
                </c:pt>
                <c:pt idx="4">
                  <c:v>148.89536000000004</c:v>
                </c:pt>
                <c:pt idx="5">
                  <c:v>157.899</c:v>
                </c:pt>
                <c:pt idx="6">
                  <c:v>167.59456</c:v>
                </c:pt>
                <c:pt idx="7">
                  <c:v>177.98204000000004</c:v>
                </c:pt>
                <c:pt idx="8">
                  <c:v>189.06144</c:v>
                </c:pt>
                <c:pt idx="9">
                  <c:v>200.83276000000006</c:v>
                </c:pt>
                <c:pt idx="10">
                  <c:v>213.29599999999999</c:v>
                </c:pt>
                <c:pt idx="11">
                  <c:v>226.45116000000002</c:v>
                </c:pt>
                <c:pt idx="12">
                  <c:v>240.29823999999991</c:v>
                </c:pt>
                <c:pt idx="13">
                  <c:v>254.83724000000001</c:v>
                </c:pt>
                <c:pt idx="14">
                  <c:v>270.06815999999998</c:v>
                </c:pt>
                <c:pt idx="15">
                  <c:v>285.99100000000004</c:v>
                </c:pt>
                <c:pt idx="16">
                  <c:v>302.60575999999998</c:v>
                </c:pt>
                <c:pt idx="17">
                  <c:v>319.91243999999989</c:v>
                </c:pt>
                <c:pt idx="18">
                  <c:v>337.91104000000001</c:v>
                </c:pt>
                <c:pt idx="19">
                  <c:v>356.60156000000012</c:v>
                </c:pt>
                <c:pt idx="20">
                  <c:v>375.98399999999987</c:v>
                </c:pt>
                <c:pt idx="21">
                  <c:v>396.05836000000016</c:v>
                </c:pt>
                <c:pt idx="22">
                  <c:v>416.82463999999999</c:v>
                </c:pt>
                <c:pt idx="23">
                  <c:v>438.28284000000002</c:v>
                </c:pt>
                <c:pt idx="24">
                  <c:v>460.43295999999981</c:v>
                </c:pt>
                <c:pt idx="25">
                  <c:v>483.27499999999992</c:v>
                </c:pt>
                <c:pt idx="26">
                  <c:v>506.80896000000013</c:v>
                </c:pt>
                <c:pt idx="27">
                  <c:v>531.0348399999998</c:v>
                </c:pt>
                <c:pt idx="28">
                  <c:v>555.95263999999997</c:v>
                </c:pt>
                <c:pt idx="29">
                  <c:v>581.5623599999999</c:v>
                </c:pt>
                <c:pt idx="30">
                  <c:v>607.86400000000003</c:v>
                </c:pt>
                <c:pt idx="31">
                  <c:v>634.85755999999992</c:v>
                </c:pt>
                <c:pt idx="32">
                  <c:v>662.54303999999956</c:v>
                </c:pt>
                <c:pt idx="33">
                  <c:v>690.9204400000001</c:v>
                </c:pt>
                <c:pt idx="34">
                  <c:v>719.98976000000016</c:v>
                </c:pt>
                <c:pt idx="35">
                  <c:v>749.75099999999998</c:v>
                </c:pt>
                <c:pt idx="36">
                  <c:v>780.20416000000023</c:v>
                </c:pt>
                <c:pt idx="37">
                  <c:v>811.34923999999978</c:v>
                </c:pt>
                <c:pt idx="38">
                  <c:v>843.18624</c:v>
                </c:pt>
                <c:pt idx="39">
                  <c:v>875.71515999999997</c:v>
                </c:pt>
                <c:pt idx="40">
                  <c:v>908.93599999999969</c:v>
                </c:pt>
                <c:pt idx="41">
                  <c:v>942.84876000000008</c:v>
                </c:pt>
                <c:pt idx="42">
                  <c:v>977.45344000000023</c:v>
                </c:pt>
                <c:pt idx="43">
                  <c:v>1012.7500400000001</c:v>
                </c:pt>
                <c:pt idx="44">
                  <c:v>1048.7385599999998</c:v>
                </c:pt>
                <c:pt idx="45">
                  <c:v>1085.4190000000001</c:v>
                </c:pt>
                <c:pt idx="46">
                  <c:v>1122.7913599999997</c:v>
                </c:pt>
                <c:pt idx="47">
                  <c:v>1160.85564</c:v>
                </c:pt>
                <c:pt idx="48">
                  <c:v>1199.6118399999996</c:v>
                </c:pt>
                <c:pt idx="49">
                  <c:v>1239.05996</c:v>
                </c:pt>
                <c:pt idx="50">
                  <c:v>1279.1999999999996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187904"/>
        <c:axId val="82188480"/>
      </c:scatterChart>
      <c:valAx>
        <c:axId val="821879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2188480"/>
        <c:crosses val="autoZero"/>
        <c:crossBetween val="midCat"/>
      </c:valAx>
      <c:valAx>
        <c:axId val="82188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218790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2182884505149306"/>
          <c:y val="0.87164817313436849"/>
          <c:w val="0.38636268086302655"/>
          <c:h val="5.3096618073990194E-2"/>
        </c:manualLayout>
      </c:layout>
      <c:overlay val="0"/>
      <c:spPr>
        <a:solidFill>
          <a:schemeClr val="bg1">
            <a:lumMod val="85000"/>
          </a:schemeClr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343141451159085E-2"/>
          <c:y val="4.4836019538478412E-2"/>
          <c:w val="0.85344487133704616"/>
          <c:h val="0.73766423757388011"/>
        </c:manualLayout>
      </c:layout>
      <c:scatterChart>
        <c:scatterStyle val="lineMarker"/>
        <c:varyColors val="0"/>
        <c:ser>
          <c:idx val="0"/>
          <c:order val="0"/>
          <c:tx>
            <c:v>data points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noFill/>
                <a:prstDash val="solid"/>
              </a:ln>
            </c:spPr>
          </c:marker>
          <c:xVal>
            <c:numRef>
              <c:f>'exp base b'!$B$8:$B$58</c:f>
              <c:numCache>
                <c:formatCode>General</c:formatCode>
                <c:ptCount val="51"/>
                <c:pt idx="0">
                  <c:v>247</c:v>
                </c:pt>
                <c:pt idx="1">
                  <c:v>259</c:v>
                </c:pt>
                <c:pt idx="2">
                  <c:v>265</c:v>
                </c:pt>
                <c:pt idx="3">
                  <c:v>270</c:v>
                </c:pt>
                <c:pt idx="4">
                  <c:v>276</c:v>
                </c:pt>
                <c:pt idx="5">
                  <c:v>280</c:v>
                </c:pt>
                <c:pt idx="6">
                  <c:v>305</c:v>
                </c:pt>
                <c:pt idx="7">
                  <c:v>309</c:v>
                </c:pt>
                <c:pt idx="8">
                  <c:v>317</c:v>
                </c:pt>
                <c:pt idx="9">
                  <c:v>318</c:v>
                </c:pt>
                <c:pt idx="10">
                  <c:v>324</c:v>
                </c:pt>
                <c:pt idx="11">
                  <c:v>324</c:v>
                </c:pt>
                <c:pt idx="12">
                  <c:v>326</c:v>
                </c:pt>
                <c:pt idx="13">
                  <c:v>332</c:v>
                </c:pt>
                <c:pt idx="14">
                  <c:v>334</c:v>
                </c:pt>
                <c:pt idx="15">
                  <c:v>335</c:v>
                </c:pt>
                <c:pt idx="16">
                  <c:v>335</c:v>
                </c:pt>
                <c:pt idx="17">
                  <c:v>337</c:v>
                </c:pt>
                <c:pt idx="18">
                  <c:v>338</c:v>
                </c:pt>
                <c:pt idx="19">
                  <c:v>343</c:v>
                </c:pt>
                <c:pt idx="20">
                  <c:v>345</c:v>
                </c:pt>
                <c:pt idx="21">
                  <c:v>346</c:v>
                </c:pt>
                <c:pt idx="22">
                  <c:v>347</c:v>
                </c:pt>
                <c:pt idx="23">
                  <c:v>351</c:v>
                </c:pt>
                <c:pt idx="24">
                  <c:v>359</c:v>
                </c:pt>
                <c:pt idx="25">
                  <c:v>360</c:v>
                </c:pt>
                <c:pt idx="26">
                  <c:v>360</c:v>
                </c:pt>
                <c:pt idx="27">
                  <c:v>365</c:v>
                </c:pt>
                <c:pt idx="28">
                  <c:v>368</c:v>
                </c:pt>
                <c:pt idx="29">
                  <c:v>368</c:v>
                </c:pt>
                <c:pt idx="30">
                  <c:v>385</c:v>
                </c:pt>
                <c:pt idx="31">
                  <c:v>387</c:v>
                </c:pt>
                <c:pt idx="32">
                  <c:v>390</c:v>
                </c:pt>
                <c:pt idx="33">
                  <c:v>392</c:v>
                </c:pt>
                <c:pt idx="34">
                  <c:v>395</c:v>
                </c:pt>
                <c:pt idx="35">
                  <c:v>405</c:v>
                </c:pt>
                <c:pt idx="36">
                  <c:v>413</c:v>
                </c:pt>
                <c:pt idx="37">
                  <c:v>438</c:v>
                </c:pt>
                <c:pt idx="38">
                  <c:v>455</c:v>
                </c:pt>
                <c:pt idx="39">
                  <c:v>457</c:v>
                </c:pt>
                <c:pt idx="40">
                  <c:v>460</c:v>
                </c:pt>
                <c:pt idx="41">
                  <c:v>502</c:v>
                </c:pt>
              </c:numCache>
            </c:numRef>
          </c:xVal>
          <c:yVal>
            <c:numRef>
              <c:f>'exp base b'!$C$8:$C$58</c:f>
              <c:numCache>
                <c:formatCode>General</c:formatCode>
                <c:ptCount val="51"/>
                <c:pt idx="0">
                  <c:v>184</c:v>
                </c:pt>
                <c:pt idx="1">
                  <c:v>202</c:v>
                </c:pt>
                <c:pt idx="2">
                  <c:v>223</c:v>
                </c:pt>
                <c:pt idx="3">
                  <c:v>209</c:v>
                </c:pt>
                <c:pt idx="4">
                  <c:v>235</c:v>
                </c:pt>
                <c:pt idx="5">
                  <c:v>248</c:v>
                </c:pt>
                <c:pt idx="6">
                  <c:v>303</c:v>
                </c:pt>
                <c:pt idx="7">
                  <c:v>392</c:v>
                </c:pt>
                <c:pt idx="8">
                  <c:v>335</c:v>
                </c:pt>
                <c:pt idx="9">
                  <c:v>340</c:v>
                </c:pt>
                <c:pt idx="10">
                  <c:v>387</c:v>
                </c:pt>
                <c:pt idx="11">
                  <c:v>353</c:v>
                </c:pt>
                <c:pt idx="12">
                  <c:v>353</c:v>
                </c:pt>
                <c:pt idx="13">
                  <c:v>383</c:v>
                </c:pt>
                <c:pt idx="14">
                  <c:v>406</c:v>
                </c:pt>
                <c:pt idx="15">
                  <c:v>472</c:v>
                </c:pt>
                <c:pt idx="16">
                  <c:v>410</c:v>
                </c:pt>
                <c:pt idx="17">
                  <c:v>363</c:v>
                </c:pt>
                <c:pt idx="18">
                  <c:v>460</c:v>
                </c:pt>
                <c:pt idx="19">
                  <c:v>390</c:v>
                </c:pt>
                <c:pt idx="20">
                  <c:v>438</c:v>
                </c:pt>
                <c:pt idx="21">
                  <c:v>433</c:v>
                </c:pt>
                <c:pt idx="22">
                  <c:v>432</c:v>
                </c:pt>
                <c:pt idx="23">
                  <c:v>506</c:v>
                </c:pt>
                <c:pt idx="24">
                  <c:v>476</c:v>
                </c:pt>
                <c:pt idx="25">
                  <c:v>557</c:v>
                </c:pt>
                <c:pt idx="26">
                  <c:v>479</c:v>
                </c:pt>
                <c:pt idx="27">
                  <c:v>540</c:v>
                </c:pt>
                <c:pt idx="28">
                  <c:v>581</c:v>
                </c:pt>
                <c:pt idx="29">
                  <c:v>605</c:v>
                </c:pt>
                <c:pt idx="30">
                  <c:v>609</c:v>
                </c:pt>
                <c:pt idx="31">
                  <c:v>538</c:v>
                </c:pt>
                <c:pt idx="32">
                  <c:v>660</c:v>
                </c:pt>
                <c:pt idx="33">
                  <c:v>623</c:v>
                </c:pt>
                <c:pt idx="34">
                  <c:v>584</c:v>
                </c:pt>
                <c:pt idx="35">
                  <c:v>715</c:v>
                </c:pt>
                <c:pt idx="36">
                  <c:v>754</c:v>
                </c:pt>
                <c:pt idx="37">
                  <c:v>840</c:v>
                </c:pt>
                <c:pt idx="38">
                  <c:v>975</c:v>
                </c:pt>
                <c:pt idx="39">
                  <c:v>855</c:v>
                </c:pt>
                <c:pt idx="40">
                  <c:v>895</c:v>
                </c:pt>
                <c:pt idx="41">
                  <c:v>1300</c:v>
                </c:pt>
              </c:numCache>
            </c:numRef>
          </c:yVal>
          <c:smooth val="0"/>
        </c:ser>
        <c:ser>
          <c:idx val="1"/>
          <c:order val="1"/>
          <c:tx>
            <c:v>eqn curve</c:v>
          </c:tx>
          <c:spPr>
            <a:ln w="19050">
              <a:solidFill>
                <a:srgbClr val="00FF00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</c:dPt>
          <c:xVal>
            <c:numRef>
              <c:f>'exp base b'!$C$66:$C$116</c:f>
              <c:numCache>
                <c:formatCode>General</c:formatCode>
                <c:ptCount val="51"/>
                <c:pt idx="0">
                  <c:v>200</c:v>
                </c:pt>
                <c:pt idx="1">
                  <c:v>206.2</c:v>
                </c:pt>
                <c:pt idx="2">
                  <c:v>212.4</c:v>
                </c:pt>
                <c:pt idx="3">
                  <c:v>218.6</c:v>
                </c:pt>
                <c:pt idx="4">
                  <c:v>224.8</c:v>
                </c:pt>
                <c:pt idx="5">
                  <c:v>231</c:v>
                </c:pt>
                <c:pt idx="6">
                  <c:v>237.2</c:v>
                </c:pt>
                <c:pt idx="7">
                  <c:v>243.4</c:v>
                </c:pt>
                <c:pt idx="8">
                  <c:v>249.6</c:v>
                </c:pt>
                <c:pt idx="9">
                  <c:v>255.8</c:v>
                </c:pt>
                <c:pt idx="10">
                  <c:v>262</c:v>
                </c:pt>
                <c:pt idx="11">
                  <c:v>268.2</c:v>
                </c:pt>
                <c:pt idx="12">
                  <c:v>274.39999999999998</c:v>
                </c:pt>
                <c:pt idx="13">
                  <c:v>280.60000000000002</c:v>
                </c:pt>
                <c:pt idx="14">
                  <c:v>286.8</c:v>
                </c:pt>
                <c:pt idx="15">
                  <c:v>293</c:v>
                </c:pt>
                <c:pt idx="16">
                  <c:v>299.2</c:v>
                </c:pt>
                <c:pt idx="17">
                  <c:v>305.39999999999998</c:v>
                </c:pt>
                <c:pt idx="18">
                  <c:v>311.60000000000002</c:v>
                </c:pt>
                <c:pt idx="19">
                  <c:v>317.8</c:v>
                </c:pt>
                <c:pt idx="20">
                  <c:v>324</c:v>
                </c:pt>
                <c:pt idx="21">
                  <c:v>330.20000000000005</c:v>
                </c:pt>
                <c:pt idx="22">
                  <c:v>336.4</c:v>
                </c:pt>
                <c:pt idx="23">
                  <c:v>342.6</c:v>
                </c:pt>
                <c:pt idx="24">
                  <c:v>348.8</c:v>
                </c:pt>
                <c:pt idx="25">
                  <c:v>355</c:v>
                </c:pt>
                <c:pt idx="26">
                  <c:v>361.20000000000005</c:v>
                </c:pt>
                <c:pt idx="27">
                  <c:v>367.4</c:v>
                </c:pt>
                <c:pt idx="28">
                  <c:v>373.6</c:v>
                </c:pt>
                <c:pt idx="29">
                  <c:v>379.8</c:v>
                </c:pt>
                <c:pt idx="30">
                  <c:v>386</c:v>
                </c:pt>
                <c:pt idx="31">
                  <c:v>392.20000000000005</c:v>
                </c:pt>
                <c:pt idx="32">
                  <c:v>398.4</c:v>
                </c:pt>
                <c:pt idx="33">
                  <c:v>404.6</c:v>
                </c:pt>
                <c:pt idx="34">
                  <c:v>410.8</c:v>
                </c:pt>
                <c:pt idx="35">
                  <c:v>417</c:v>
                </c:pt>
                <c:pt idx="36">
                  <c:v>423.20000000000005</c:v>
                </c:pt>
                <c:pt idx="37">
                  <c:v>429.4</c:v>
                </c:pt>
                <c:pt idx="38">
                  <c:v>435.6</c:v>
                </c:pt>
                <c:pt idx="39">
                  <c:v>441.8</c:v>
                </c:pt>
                <c:pt idx="40">
                  <c:v>448</c:v>
                </c:pt>
                <c:pt idx="41">
                  <c:v>454.20000000000005</c:v>
                </c:pt>
                <c:pt idx="42">
                  <c:v>460.40000000000003</c:v>
                </c:pt>
                <c:pt idx="43">
                  <c:v>466.6</c:v>
                </c:pt>
                <c:pt idx="44">
                  <c:v>472.8</c:v>
                </c:pt>
                <c:pt idx="45">
                  <c:v>479</c:v>
                </c:pt>
                <c:pt idx="46">
                  <c:v>485.2</c:v>
                </c:pt>
                <c:pt idx="47">
                  <c:v>491.40000000000003</c:v>
                </c:pt>
                <c:pt idx="48">
                  <c:v>497.6</c:v>
                </c:pt>
                <c:pt idx="49">
                  <c:v>503.8</c:v>
                </c:pt>
                <c:pt idx="50">
                  <c:v>510</c:v>
                </c:pt>
              </c:numCache>
            </c:numRef>
          </c:xVal>
          <c:yVal>
            <c:numRef>
              <c:f>'exp base b'!$D$66:$D$116</c:f>
              <c:numCache>
                <c:formatCode>General</c:formatCode>
                <c:ptCount val="51"/>
                <c:pt idx="0">
                  <c:v>169.48973517859554</c:v>
                </c:pt>
                <c:pt idx="1">
                  <c:v>176.98078559738556</c:v>
                </c:pt>
                <c:pt idx="2">
                  <c:v>184.80292294788663</c:v>
                </c:pt>
                <c:pt idx="3">
                  <c:v>192.97078049916303</c:v>
                </c:pt>
                <c:pt idx="4">
                  <c:v>201.49963827659255</c:v>
                </c:pt>
                <c:pt idx="5">
                  <c:v>210.4054516469846</c:v>
                </c:pt>
                <c:pt idx="6">
                  <c:v>219.70488116709703</c:v>
                </c:pt>
                <c:pt idx="7">
                  <c:v>229.41532375137911</c:v>
                </c:pt>
                <c:pt idx="8">
                  <c:v>239.55494521726698</c:v>
                </c:pt>
                <c:pt idx="9">
                  <c:v>250.14271426889732</c:v>
                </c:pt>
                <c:pt idx="10">
                  <c:v>261.19843798282363</c:v>
                </c:pt>
                <c:pt idx="11">
                  <c:v>272.74279886212292</c:v>
                </c:pt>
                <c:pt idx="12">
                  <c:v>284.79739352819558</c:v>
                </c:pt>
                <c:pt idx="13">
                  <c:v>297.38477312266821</c:v>
                </c:pt>
                <c:pt idx="14">
                  <c:v>310.52848549495343</c:v>
                </c:pt>
                <c:pt idx="15">
                  <c:v>324.25311925440656</c:v>
                </c:pt>
                <c:pt idx="16">
                  <c:v>338.58434976948917</c:v>
                </c:pt>
                <c:pt idx="17">
                  <c:v>353.54898719997266</c:v>
                </c:pt>
                <c:pt idx="18">
                  <c:v>369.17502665207468</c:v>
                </c:pt>
                <c:pt idx="19">
                  <c:v>385.49170055031766</c:v>
                </c:pt>
                <c:pt idx="20">
                  <c:v>402.52953332410954</c:v>
                </c:pt>
                <c:pt idx="21">
                  <c:v>420.32039851134755</c:v>
                </c:pt>
                <c:pt idx="22">
                  <c:v>438.89757838584808</c:v>
                </c:pt>
                <c:pt idx="23">
                  <c:v>458.29582622020041</c:v>
                </c:pt>
                <c:pt idx="24">
                  <c:v>478.55143130046559</c:v>
                </c:pt>
                <c:pt idx="25">
                  <c:v>499.702286814388</c:v>
                </c:pt>
                <c:pt idx="26">
                  <c:v>521.78796074011007</c:v>
                </c:pt>
                <c:pt idx="27">
                  <c:v>544.84976986797767</c:v>
                </c:pt>
                <c:pt idx="28">
                  <c:v>568.93085709397542</c:v>
                </c:pt>
                <c:pt idx="29">
                  <c:v>594.07627212931845</c:v>
                </c:pt>
                <c:pt idx="30">
                  <c:v>620.33305577723422</c:v>
                </c:pt>
                <c:pt idx="31">
                  <c:v>647.75032793458956</c:v>
                </c:pt>
                <c:pt idx="32">
                  <c:v>676.37937948294734</c:v>
                </c:pt>
                <c:pt idx="33">
                  <c:v>706.27376824104795</c:v>
                </c:pt>
                <c:pt idx="34">
                  <c:v>737.48941915812156</c:v>
                </c:pt>
                <c:pt idx="35">
                  <c:v>770.08472893552766</c:v>
                </c:pt>
                <c:pt idx="36">
                  <c:v>804.1206752724429</c:v>
                </c:pt>
                <c:pt idx="37">
                  <c:v>839.66093093990094</c:v>
                </c:pt>
                <c:pt idx="38">
                  <c:v>876.77198289671014</c:v>
                </c:pt>
                <c:pt idx="39">
                  <c:v>915.5232566699608</c:v>
                </c:pt>
                <c:pt idx="40">
                  <c:v>955.98724623287887</c:v>
                </c:pt>
                <c:pt idx="41">
                  <c:v>998.23964962300249</c:v>
                </c:pt>
                <c:pt idx="42">
                  <c:v>1042.3595105542929</c:v>
                </c:pt>
                <c:pt idx="43">
                  <c:v>1088.4293662882656</c:v>
                </c:pt>
                <c:pt idx="44">
                  <c:v>1136.5354020406089</c:v>
                </c:pt>
                <c:pt idx="45">
                  <c:v>1186.7676122122352</c:v>
                </c:pt>
                <c:pt idx="46">
                  <c:v>1239.2199687464047</c:v>
                </c:pt>
                <c:pt idx="47">
                  <c:v>1293.9905969267395</c:v>
                </c:pt>
                <c:pt idx="48">
                  <c:v>1351.1819589452355</c:v>
                </c:pt>
                <c:pt idx="49">
                  <c:v>1410.901045583445</c:v>
                </c:pt>
                <c:pt idx="50">
                  <c:v>1473.2595763655622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1817792"/>
        <c:axId val="231818368"/>
      </c:scatterChart>
      <c:valAx>
        <c:axId val="2318177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1818368"/>
        <c:crosses val="autoZero"/>
        <c:crossBetween val="midCat"/>
      </c:valAx>
      <c:valAx>
        <c:axId val="231818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181779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2182884505149306"/>
          <c:y val="0.87164817313436849"/>
          <c:w val="0.38636268086302655"/>
          <c:h val="5.3096618073990194E-2"/>
        </c:manualLayout>
      </c:layout>
      <c:overlay val="0"/>
      <c:spPr>
        <a:solidFill>
          <a:schemeClr val="bg1">
            <a:lumMod val="85000"/>
          </a:schemeClr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343141451159085E-2"/>
          <c:y val="4.4836019538478412E-2"/>
          <c:w val="0.85344487133704616"/>
          <c:h val="0.73766423757388011"/>
        </c:manualLayout>
      </c:layout>
      <c:scatterChart>
        <c:scatterStyle val="lineMarker"/>
        <c:varyColors val="0"/>
        <c:ser>
          <c:idx val="0"/>
          <c:order val="0"/>
          <c:tx>
            <c:v>data points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noFill/>
                <a:prstDash val="solid"/>
              </a:ln>
            </c:spPr>
          </c:marker>
          <c:xVal>
            <c:numRef>
              <c:f>'exp base e'!$B$9:$B$58</c:f>
              <c:numCache>
                <c:formatCode>General</c:formatCode>
                <c:ptCount val="50"/>
                <c:pt idx="0">
                  <c:v>247</c:v>
                </c:pt>
                <c:pt idx="1">
                  <c:v>259</c:v>
                </c:pt>
                <c:pt idx="2">
                  <c:v>265</c:v>
                </c:pt>
                <c:pt idx="3">
                  <c:v>270</c:v>
                </c:pt>
                <c:pt idx="4">
                  <c:v>276</c:v>
                </c:pt>
                <c:pt idx="5">
                  <c:v>280</c:v>
                </c:pt>
                <c:pt idx="6">
                  <c:v>305</c:v>
                </c:pt>
                <c:pt idx="7">
                  <c:v>309</c:v>
                </c:pt>
                <c:pt idx="8">
                  <c:v>317</c:v>
                </c:pt>
                <c:pt idx="9">
                  <c:v>318</c:v>
                </c:pt>
                <c:pt idx="10">
                  <c:v>324</c:v>
                </c:pt>
                <c:pt idx="11">
                  <c:v>324</c:v>
                </c:pt>
                <c:pt idx="12">
                  <c:v>326</c:v>
                </c:pt>
                <c:pt idx="13">
                  <c:v>332</c:v>
                </c:pt>
                <c:pt idx="14">
                  <c:v>334</c:v>
                </c:pt>
                <c:pt idx="15">
                  <c:v>335</c:v>
                </c:pt>
                <c:pt idx="16">
                  <c:v>335</c:v>
                </c:pt>
                <c:pt idx="17">
                  <c:v>337</c:v>
                </c:pt>
                <c:pt idx="18">
                  <c:v>338</c:v>
                </c:pt>
                <c:pt idx="19">
                  <c:v>343</c:v>
                </c:pt>
                <c:pt idx="20">
                  <c:v>345</c:v>
                </c:pt>
                <c:pt idx="21">
                  <c:v>346</c:v>
                </c:pt>
                <c:pt idx="22">
                  <c:v>347</c:v>
                </c:pt>
                <c:pt idx="23">
                  <c:v>351</c:v>
                </c:pt>
                <c:pt idx="24">
                  <c:v>359</c:v>
                </c:pt>
                <c:pt idx="25">
                  <c:v>360</c:v>
                </c:pt>
                <c:pt idx="26">
                  <c:v>360</c:v>
                </c:pt>
                <c:pt idx="27">
                  <c:v>365</c:v>
                </c:pt>
                <c:pt idx="28">
                  <c:v>368</c:v>
                </c:pt>
                <c:pt idx="29">
                  <c:v>368</c:v>
                </c:pt>
                <c:pt idx="30">
                  <c:v>385</c:v>
                </c:pt>
                <c:pt idx="31">
                  <c:v>387</c:v>
                </c:pt>
                <c:pt idx="32">
                  <c:v>390</c:v>
                </c:pt>
                <c:pt idx="33">
                  <c:v>392</c:v>
                </c:pt>
                <c:pt idx="34">
                  <c:v>395</c:v>
                </c:pt>
                <c:pt idx="35">
                  <c:v>405</c:v>
                </c:pt>
                <c:pt idx="36">
                  <c:v>413</c:v>
                </c:pt>
                <c:pt idx="37">
                  <c:v>438</c:v>
                </c:pt>
                <c:pt idx="38">
                  <c:v>455</c:v>
                </c:pt>
                <c:pt idx="39">
                  <c:v>457</c:v>
                </c:pt>
                <c:pt idx="40">
                  <c:v>460</c:v>
                </c:pt>
                <c:pt idx="41">
                  <c:v>502</c:v>
                </c:pt>
              </c:numCache>
            </c:numRef>
          </c:xVal>
          <c:yVal>
            <c:numRef>
              <c:f>'exp base e'!$C$9:$C$58</c:f>
              <c:numCache>
                <c:formatCode>General</c:formatCode>
                <c:ptCount val="50"/>
                <c:pt idx="0">
                  <c:v>184</c:v>
                </c:pt>
                <c:pt idx="1">
                  <c:v>202</c:v>
                </c:pt>
                <c:pt idx="2">
                  <c:v>223</c:v>
                </c:pt>
                <c:pt idx="3">
                  <c:v>209</c:v>
                </c:pt>
                <c:pt idx="4">
                  <c:v>235</c:v>
                </c:pt>
                <c:pt idx="5">
                  <c:v>248</c:v>
                </c:pt>
                <c:pt idx="6">
                  <c:v>303</c:v>
                </c:pt>
                <c:pt idx="7">
                  <c:v>392</c:v>
                </c:pt>
                <c:pt idx="8">
                  <c:v>335</c:v>
                </c:pt>
                <c:pt idx="9">
                  <c:v>340</c:v>
                </c:pt>
                <c:pt idx="10">
                  <c:v>387</c:v>
                </c:pt>
                <c:pt idx="11">
                  <c:v>353</c:v>
                </c:pt>
                <c:pt idx="12">
                  <c:v>353</c:v>
                </c:pt>
                <c:pt idx="13">
                  <c:v>383</c:v>
                </c:pt>
                <c:pt idx="14">
                  <c:v>406</c:v>
                </c:pt>
                <c:pt idx="15">
                  <c:v>472</c:v>
                </c:pt>
                <c:pt idx="16">
                  <c:v>410</c:v>
                </c:pt>
                <c:pt idx="17">
                  <c:v>363</c:v>
                </c:pt>
                <c:pt idx="18">
                  <c:v>460</c:v>
                </c:pt>
                <c:pt idx="19">
                  <c:v>390</c:v>
                </c:pt>
                <c:pt idx="20">
                  <c:v>438</c:v>
                </c:pt>
                <c:pt idx="21">
                  <c:v>433</c:v>
                </c:pt>
                <c:pt idx="22">
                  <c:v>432</c:v>
                </c:pt>
                <c:pt idx="23">
                  <c:v>506</c:v>
                </c:pt>
                <c:pt idx="24">
                  <c:v>476</c:v>
                </c:pt>
                <c:pt idx="25">
                  <c:v>557</c:v>
                </c:pt>
                <c:pt idx="26">
                  <c:v>479</c:v>
                </c:pt>
                <c:pt idx="27">
                  <c:v>540</c:v>
                </c:pt>
                <c:pt idx="28">
                  <c:v>581</c:v>
                </c:pt>
                <c:pt idx="29">
                  <c:v>605</c:v>
                </c:pt>
                <c:pt idx="30">
                  <c:v>609</c:v>
                </c:pt>
                <c:pt idx="31">
                  <c:v>538</c:v>
                </c:pt>
                <c:pt idx="32">
                  <c:v>660</c:v>
                </c:pt>
                <c:pt idx="33">
                  <c:v>623</c:v>
                </c:pt>
                <c:pt idx="34">
                  <c:v>584</c:v>
                </c:pt>
                <c:pt idx="35">
                  <c:v>715</c:v>
                </c:pt>
                <c:pt idx="36">
                  <c:v>754</c:v>
                </c:pt>
                <c:pt idx="37">
                  <c:v>840</c:v>
                </c:pt>
                <c:pt idx="38">
                  <c:v>975</c:v>
                </c:pt>
                <c:pt idx="39">
                  <c:v>855</c:v>
                </c:pt>
                <c:pt idx="40">
                  <c:v>895</c:v>
                </c:pt>
                <c:pt idx="41">
                  <c:v>1300</c:v>
                </c:pt>
              </c:numCache>
            </c:numRef>
          </c:yVal>
          <c:smooth val="0"/>
        </c:ser>
        <c:ser>
          <c:idx val="1"/>
          <c:order val="1"/>
          <c:tx>
            <c:v>eqn curve</c:v>
          </c:tx>
          <c:spPr>
            <a:ln w="19050">
              <a:solidFill>
                <a:srgbClr val="00FF00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</c:dPt>
          <c:xVal>
            <c:numRef>
              <c:f>'exp base e'!$C$67:$C$117</c:f>
              <c:numCache>
                <c:formatCode>General</c:formatCode>
                <c:ptCount val="51"/>
                <c:pt idx="0">
                  <c:v>200</c:v>
                </c:pt>
                <c:pt idx="1">
                  <c:v>206.04</c:v>
                </c:pt>
                <c:pt idx="2">
                  <c:v>212.08</c:v>
                </c:pt>
                <c:pt idx="3">
                  <c:v>218.12</c:v>
                </c:pt>
                <c:pt idx="4">
                  <c:v>224.16</c:v>
                </c:pt>
                <c:pt idx="5">
                  <c:v>230.2</c:v>
                </c:pt>
                <c:pt idx="6">
                  <c:v>236.24</c:v>
                </c:pt>
                <c:pt idx="7">
                  <c:v>242.28</c:v>
                </c:pt>
                <c:pt idx="8">
                  <c:v>248.32</c:v>
                </c:pt>
                <c:pt idx="9">
                  <c:v>254.36</c:v>
                </c:pt>
                <c:pt idx="10">
                  <c:v>260.39999999999998</c:v>
                </c:pt>
                <c:pt idx="11">
                  <c:v>266.44</c:v>
                </c:pt>
                <c:pt idx="12">
                  <c:v>272.48</c:v>
                </c:pt>
                <c:pt idx="13">
                  <c:v>278.52</c:v>
                </c:pt>
                <c:pt idx="14">
                  <c:v>284.56</c:v>
                </c:pt>
                <c:pt idx="15">
                  <c:v>290.60000000000002</c:v>
                </c:pt>
                <c:pt idx="16">
                  <c:v>296.64</c:v>
                </c:pt>
                <c:pt idx="17">
                  <c:v>302.68</c:v>
                </c:pt>
                <c:pt idx="18">
                  <c:v>308.72000000000003</c:v>
                </c:pt>
                <c:pt idx="19">
                  <c:v>314.76</c:v>
                </c:pt>
                <c:pt idx="20">
                  <c:v>320.8</c:v>
                </c:pt>
                <c:pt idx="21">
                  <c:v>326.84000000000003</c:v>
                </c:pt>
                <c:pt idx="22">
                  <c:v>332.88</c:v>
                </c:pt>
                <c:pt idx="23">
                  <c:v>338.91999999999996</c:v>
                </c:pt>
                <c:pt idx="24">
                  <c:v>344.96000000000004</c:v>
                </c:pt>
                <c:pt idx="25">
                  <c:v>351</c:v>
                </c:pt>
                <c:pt idx="26">
                  <c:v>357.03999999999996</c:v>
                </c:pt>
                <c:pt idx="27">
                  <c:v>363.08000000000004</c:v>
                </c:pt>
                <c:pt idx="28">
                  <c:v>369.12</c:v>
                </c:pt>
                <c:pt idx="29">
                  <c:v>375.15999999999997</c:v>
                </c:pt>
                <c:pt idx="30">
                  <c:v>381.2</c:v>
                </c:pt>
                <c:pt idx="31">
                  <c:v>387.24</c:v>
                </c:pt>
                <c:pt idx="32">
                  <c:v>393.28</c:v>
                </c:pt>
                <c:pt idx="33">
                  <c:v>399.32</c:v>
                </c:pt>
                <c:pt idx="34">
                  <c:v>405.36</c:v>
                </c:pt>
                <c:pt idx="35">
                  <c:v>411.4</c:v>
                </c:pt>
                <c:pt idx="36">
                  <c:v>417.44</c:v>
                </c:pt>
                <c:pt idx="37">
                  <c:v>423.48</c:v>
                </c:pt>
                <c:pt idx="38">
                  <c:v>429.52</c:v>
                </c:pt>
                <c:pt idx="39">
                  <c:v>435.56</c:v>
                </c:pt>
                <c:pt idx="40">
                  <c:v>441.6</c:v>
                </c:pt>
                <c:pt idx="41">
                  <c:v>447.64</c:v>
                </c:pt>
                <c:pt idx="42">
                  <c:v>453.68</c:v>
                </c:pt>
                <c:pt idx="43">
                  <c:v>459.72</c:v>
                </c:pt>
                <c:pt idx="44">
                  <c:v>465.76</c:v>
                </c:pt>
                <c:pt idx="45">
                  <c:v>471.8</c:v>
                </c:pt>
                <c:pt idx="46">
                  <c:v>477.84</c:v>
                </c:pt>
                <c:pt idx="47">
                  <c:v>483.88</c:v>
                </c:pt>
                <c:pt idx="48">
                  <c:v>489.92</c:v>
                </c:pt>
                <c:pt idx="49">
                  <c:v>495.96</c:v>
                </c:pt>
                <c:pt idx="50">
                  <c:v>502</c:v>
                </c:pt>
              </c:numCache>
            </c:numRef>
          </c:xVal>
          <c:yVal>
            <c:numRef>
              <c:f>'exp base e'!$D$67:$D$117</c:f>
              <c:numCache>
                <c:formatCode>General</c:formatCode>
                <c:ptCount val="51"/>
                <c:pt idx="0">
                  <c:v>163.64011867539898</c:v>
                </c:pt>
                <c:pt idx="1">
                  <c:v>170.50107782935211</c:v>
                </c:pt>
                <c:pt idx="2">
                  <c:v>177.6496972520294</c:v>
                </c:pt>
                <c:pt idx="3">
                  <c:v>185.09803771049633</c:v>
                </c:pt>
                <c:pt idx="4">
                  <c:v>192.85866564506597</c:v>
                </c:pt>
                <c:pt idx="5">
                  <c:v>200.9446743707222</c:v>
                </c:pt>
                <c:pt idx="6">
                  <c:v>209.36970616745856</c:v>
                </c:pt>
                <c:pt idx="7">
                  <c:v>218.14797529680038</c:v>
                </c:pt>
                <c:pt idx="8">
                  <c:v>227.29429198334489</c:v>
                </c:pt>
                <c:pt idx="9">
                  <c:v>236.82408740177658</c:v>
                </c:pt>
                <c:pt idx="10">
                  <c:v>246.75343971151722</c:v>
                </c:pt>
                <c:pt idx="11">
                  <c:v>257.09910118293402</c:v>
                </c:pt>
                <c:pt idx="12">
                  <c:v>267.87852646087089</c:v>
                </c:pt>
                <c:pt idx="13">
                  <c:v>279.10990201318816</c:v>
                </c:pt>
                <c:pt idx="14">
                  <c:v>290.81217681399613</c:v>
                </c:pt>
                <c:pt idx="15">
                  <c:v>303.00509431334643</c:v>
                </c:pt>
                <c:pt idx="16">
                  <c:v>315.70922574732163</c:v>
                </c:pt>
                <c:pt idx="17">
                  <c:v>328.94600484472147</c:v>
                </c:pt>
                <c:pt idx="18">
                  <c:v>342.73776398889891</c:v>
                </c:pt>
                <c:pt idx="19">
                  <c:v>357.10777189575913</c:v>
                </c:pt>
                <c:pt idx="20">
                  <c:v>372.08027287148934</c:v>
                </c:pt>
                <c:pt idx="21">
                  <c:v>387.68052771624957</c:v>
                </c:pt>
                <c:pt idx="22">
                  <c:v>403.93485634283985</c:v>
                </c:pt>
                <c:pt idx="23">
                  <c:v>420.87068218224488</c:v>
                </c:pt>
                <c:pt idx="24">
                  <c:v>438.51657845097532</c:v>
                </c:pt>
                <c:pt idx="25">
                  <c:v>456.90231635826331</c:v>
                </c:pt>
                <c:pt idx="26">
                  <c:v>476.05891533445237</c:v>
                </c:pt>
                <c:pt idx="27">
                  <c:v>496.01869536531319</c:v>
                </c:pt>
                <c:pt idx="28">
                  <c:v>516.81533152058955</c:v>
                </c:pt>
                <c:pt idx="29">
                  <c:v>538.48391076876965</c:v>
                </c:pt>
                <c:pt idx="30">
                  <c:v>561.06099117393626</c:v>
                </c:pt>
                <c:pt idx="31">
                  <c:v>584.58466357456962</c:v>
                </c:pt>
                <c:pt idx="32">
                  <c:v>609.09461584836674</c:v>
                </c:pt>
                <c:pt idx="33">
                  <c:v>634.63219987149967</c:v>
                </c:pt>
                <c:pt idx="34">
                  <c:v>661.24050128527961</c:v>
                </c:pt>
                <c:pt idx="35">
                  <c:v>688.96441218794143</c:v>
                </c:pt>
                <c:pt idx="36">
                  <c:v>717.85070687418124</c:v>
                </c:pt>
                <c:pt idx="37">
                  <c:v>747.94812075023572</c:v>
                </c:pt>
                <c:pt idx="38">
                  <c:v>779.30743255764514</c:v>
                </c:pt>
                <c:pt idx="39">
                  <c:v>811.98155004442208</c:v>
                </c:pt>
                <c:pt idx="40">
                  <c:v>846.02559922816204</c:v>
                </c:pt>
                <c:pt idx="41">
                  <c:v>881.49701740170372</c:v>
                </c:pt>
                <c:pt idx="42">
                  <c:v>918.45565003824845</c:v>
                </c:pt>
                <c:pt idx="43">
                  <c:v>956.96385175942726</c:v>
                </c:pt>
                <c:pt idx="44">
                  <c:v>997.08659153667554</c:v>
                </c:pt>
                <c:pt idx="45">
                  <c:v>1038.8915623033947</c:v>
                </c:pt>
                <c:pt idx="46">
                  <c:v>1082.4492951628349</c:v>
                </c:pt>
                <c:pt idx="47">
                  <c:v>1127.8332783843898</c:v>
                </c:pt>
                <c:pt idx="48">
                  <c:v>1175.1200813890591</c:v>
                </c:pt>
                <c:pt idx="49">
                  <c:v>1224.3894839332681</c:v>
                </c:pt>
                <c:pt idx="50">
                  <c:v>1275.7246107089911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1820096"/>
        <c:axId val="231820672"/>
      </c:scatterChart>
      <c:valAx>
        <c:axId val="2318200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1820672"/>
        <c:crosses val="autoZero"/>
        <c:crossBetween val="midCat"/>
      </c:valAx>
      <c:valAx>
        <c:axId val="231820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182009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2182884505149306"/>
          <c:y val="0.87164817313436849"/>
          <c:w val="0.38636268086302655"/>
          <c:h val="5.3096618073990194E-2"/>
        </c:manualLayout>
      </c:layout>
      <c:overlay val="0"/>
      <c:spPr>
        <a:solidFill>
          <a:schemeClr val="bg1">
            <a:lumMod val="85000"/>
          </a:schemeClr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343141451159085E-2"/>
          <c:y val="4.4836019538478412E-2"/>
          <c:w val="0.85344487133704616"/>
          <c:h val="0.73766423757388011"/>
        </c:manualLayout>
      </c:layout>
      <c:scatterChart>
        <c:scatterStyle val="lineMarker"/>
        <c:varyColors val="0"/>
        <c:ser>
          <c:idx val="0"/>
          <c:order val="0"/>
          <c:tx>
            <c:v>data points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noFill/>
                <a:prstDash val="solid"/>
              </a:ln>
            </c:spPr>
          </c:marker>
          <c:xVal>
            <c:numRef>
              <c:f>'Ab^x + c'!$B$8:$B$58</c:f>
              <c:numCache>
                <c:formatCode>General</c:formatCode>
                <c:ptCount val="51"/>
                <c:pt idx="0">
                  <c:v>247</c:v>
                </c:pt>
                <c:pt idx="1">
                  <c:v>259</c:v>
                </c:pt>
                <c:pt idx="2">
                  <c:v>265</c:v>
                </c:pt>
                <c:pt idx="3">
                  <c:v>270</c:v>
                </c:pt>
                <c:pt idx="4">
                  <c:v>276</c:v>
                </c:pt>
                <c:pt idx="5">
                  <c:v>280</c:v>
                </c:pt>
                <c:pt idx="6">
                  <c:v>305</c:v>
                </c:pt>
                <c:pt idx="7">
                  <c:v>309</c:v>
                </c:pt>
                <c:pt idx="8">
                  <c:v>317</c:v>
                </c:pt>
                <c:pt idx="9">
                  <c:v>318</c:v>
                </c:pt>
                <c:pt idx="10">
                  <c:v>324</c:v>
                </c:pt>
                <c:pt idx="11">
                  <c:v>324</c:v>
                </c:pt>
                <c:pt idx="12">
                  <c:v>326</c:v>
                </c:pt>
                <c:pt idx="13">
                  <c:v>332</c:v>
                </c:pt>
                <c:pt idx="14">
                  <c:v>334</c:v>
                </c:pt>
                <c:pt idx="15">
                  <c:v>335</c:v>
                </c:pt>
                <c:pt idx="16">
                  <c:v>335</c:v>
                </c:pt>
                <c:pt idx="17">
                  <c:v>337</c:v>
                </c:pt>
                <c:pt idx="18">
                  <c:v>338</c:v>
                </c:pt>
                <c:pt idx="19">
                  <c:v>343</c:v>
                </c:pt>
                <c:pt idx="20">
                  <c:v>345</c:v>
                </c:pt>
                <c:pt idx="21">
                  <c:v>346</c:v>
                </c:pt>
                <c:pt idx="22">
                  <c:v>347</c:v>
                </c:pt>
                <c:pt idx="23">
                  <c:v>351</c:v>
                </c:pt>
                <c:pt idx="24">
                  <c:v>359</c:v>
                </c:pt>
                <c:pt idx="25">
                  <c:v>360</c:v>
                </c:pt>
                <c:pt idx="26">
                  <c:v>360</c:v>
                </c:pt>
                <c:pt idx="27">
                  <c:v>365</c:v>
                </c:pt>
                <c:pt idx="28">
                  <c:v>368</c:v>
                </c:pt>
                <c:pt idx="29">
                  <c:v>368</c:v>
                </c:pt>
                <c:pt idx="30">
                  <c:v>385</c:v>
                </c:pt>
                <c:pt idx="31">
                  <c:v>387</c:v>
                </c:pt>
                <c:pt idx="32">
                  <c:v>390</c:v>
                </c:pt>
                <c:pt idx="33">
                  <c:v>392</c:v>
                </c:pt>
                <c:pt idx="34">
                  <c:v>395</c:v>
                </c:pt>
                <c:pt idx="35">
                  <c:v>405</c:v>
                </c:pt>
                <c:pt idx="36">
                  <c:v>413</c:v>
                </c:pt>
                <c:pt idx="37">
                  <c:v>438</c:v>
                </c:pt>
                <c:pt idx="38">
                  <c:v>455</c:v>
                </c:pt>
                <c:pt idx="39">
                  <c:v>457</c:v>
                </c:pt>
                <c:pt idx="40">
                  <c:v>460</c:v>
                </c:pt>
                <c:pt idx="41">
                  <c:v>502</c:v>
                </c:pt>
              </c:numCache>
            </c:numRef>
          </c:xVal>
          <c:yVal>
            <c:numRef>
              <c:f>'Ab^x + c'!$C$8:$C$58</c:f>
              <c:numCache>
                <c:formatCode>General</c:formatCode>
                <c:ptCount val="51"/>
                <c:pt idx="0">
                  <c:v>184</c:v>
                </c:pt>
                <c:pt idx="1">
                  <c:v>202</c:v>
                </c:pt>
                <c:pt idx="2">
                  <c:v>223</c:v>
                </c:pt>
                <c:pt idx="3">
                  <c:v>209</c:v>
                </c:pt>
                <c:pt idx="4">
                  <c:v>235</c:v>
                </c:pt>
                <c:pt idx="5">
                  <c:v>248</c:v>
                </c:pt>
                <c:pt idx="6">
                  <c:v>303</c:v>
                </c:pt>
                <c:pt idx="7">
                  <c:v>392</c:v>
                </c:pt>
                <c:pt idx="8">
                  <c:v>335</c:v>
                </c:pt>
                <c:pt idx="9">
                  <c:v>340</c:v>
                </c:pt>
                <c:pt idx="10">
                  <c:v>387</c:v>
                </c:pt>
                <c:pt idx="11">
                  <c:v>353</c:v>
                </c:pt>
                <c:pt idx="12">
                  <c:v>353</c:v>
                </c:pt>
                <c:pt idx="13">
                  <c:v>383</c:v>
                </c:pt>
                <c:pt idx="14">
                  <c:v>406</c:v>
                </c:pt>
                <c:pt idx="15">
                  <c:v>472</c:v>
                </c:pt>
                <c:pt idx="16">
                  <c:v>410</c:v>
                </c:pt>
                <c:pt idx="17">
                  <c:v>363</c:v>
                </c:pt>
                <c:pt idx="18">
                  <c:v>460</c:v>
                </c:pt>
                <c:pt idx="19">
                  <c:v>390</c:v>
                </c:pt>
                <c:pt idx="20">
                  <c:v>438</c:v>
                </c:pt>
                <c:pt idx="21">
                  <c:v>433</c:v>
                </c:pt>
                <c:pt idx="22">
                  <c:v>432</c:v>
                </c:pt>
                <c:pt idx="23">
                  <c:v>506</c:v>
                </c:pt>
                <c:pt idx="24">
                  <c:v>476</c:v>
                </c:pt>
                <c:pt idx="25">
                  <c:v>557</c:v>
                </c:pt>
                <c:pt idx="26">
                  <c:v>479</c:v>
                </c:pt>
                <c:pt idx="27">
                  <c:v>540</c:v>
                </c:pt>
                <c:pt idx="28">
                  <c:v>581</c:v>
                </c:pt>
                <c:pt idx="29">
                  <c:v>605</c:v>
                </c:pt>
                <c:pt idx="30">
                  <c:v>609</c:v>
                </c:pt>
                <c:pt idx="31">
                  <c:v>538</c:v>
                </c:pt>
                <c:pt idx="32">
                  <c:v>660</c:v>
                </c:pt>
                <c:pt idx="33">
                  <c:v>623</c:v>
                </c:pt>
                <c:pt idx="34">
                  <c:v>584</c:v>
                </c:pt>
                <c:pt idx="35">
                  <c:v>715</c:v>
                </c:pt>
                <c:pt idx="36">
                  <c:v>754</c:v>
                </c:pt>
                <c:pt idx="37">
                  <c:v>840</c:v>
                </c:pt>
                <c:pt idx="38">
                  <c:v>975</c:v>
                </c:pt>
                <c:pt idx="39">
                  <c:v>855</c:v>
                </c:pt>
                <c:pt idx="40">
                  <c:v>895</c:v>
                </c:pt>
                <c:pt idx="41">
                  <c:v>1300</c:v>
                </c:pt>
              </c:numCache>
            </c:numRef>
          </c:yVal>
          <c:smooth val="0"/>
        </c:ser>
        <c:ser>
          <c:idx val="1"/>
          <c:order val="1"/>
          <c:tx>
            <c:v>eqn curve</c:v>
          </c:tx>
          <c:spPr>
            <a:ln w="19050">
              <a:solidFill>
                <a:srgbClr val="00FF00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</c:dPt>
          <c:xVal>
            <c:numRef>
              <c:f>'Ab^x + c'!$C$66:$C$116</c:f>
              <c:numCache>
                <c:formatCode>General</c:formatCode>
                <c:ptCount val="51"/>
                <c:pt idx="0">
                  <c:v>200</c:v>
                </c:pt>
                <c:pt idx="1">
                  <c:v>206.2</c:v>
                </c:pt>
                <c:pt idx="2">
                  <c:v>212.4</c:v>
                </c:pt>
                <c:pt idx="3">
                  <c:v>218.6</c:v>
                </c:pt>
                <c:pt idx="4">
                  <c:v>224.8</c:v>
                </c:pt>
                <c:pt idx="5">
                  <c:v>231</c:v>
                </c:pt>
                <c:pt idx="6">
                  <c:v>237.2</c:v>
                </c:pt>
                <c:pt idx="7">
                  <c:v>243.4</c:v>
                </c:pt>
                <c:pt idx="8">
                  <c:v>249.6</c:v>
                </c:pt>
                <c:pt idx="9">
                  <c:v>255.8</c:v>
                </c:pt>
                <c:pt idx="10">
                  <c:v>262</c:v>
                </c:pt>
                <c:pt idx="11">
                  <c:v>268.2</c:v>
                </c:pt>
                <c:pt idx="12">
                  <c:v>274.39999999999998</c:v>
                </c:pt>
                <c:pt idx="13">
                  <c:v>280.60000000000002</c:v>
                </c:pt>
                <c:pt idx="14">
                  <c:v>286.8</c:v>
                </c:pt>
                <c:pt idx="15">
                  <c:v>293</c:v>
                </c:pt>
                <c:pt idx="16">
                  <c:v>299.2</c:v>
                </c:pt>
                <c:pt idx="17">
                  <c:v>305.39999999999998</c:v>
                </c:pt>
                <c:pt idx="18">
                  <c:v>311.60000000000002</c:v>
                </c:pt>
                <c:pt idx="19">
                  <c:v>317.8</c:v>
                </c:pt>
                <c:pt idx="20">
                  <c:v>324</c:v>
                </c:pt>
                <c:pt idx="21">
                  <c:v>330.20000000000005</c:v>
                </c:pt>
                <c:pt idx="22">
                  <c:v>336.4</c:v>
                </c:pt>
                <c:pt idx="23">
                  <c:v>342.6</c:v>
                </c:pt>
                <c:pt idx="24">
                  <c:v>348.8</c:v>
                </c:pt>
                <c:pt idx="25">
                  <c:v>355</c:v>
                </c:pt>
                <c:pt idx="26">
                  <c:v>361.20000000000005</c:v>
                </c:pt>
                <c:pt idx="27">
                  <c:v>367.4</c:v>
                </c:pt>
                <c:pt idx="28">
                  <c:v>373.6</c:v>
                </c:pt>
                <c:pt idx="29">
                  <c:v>379.8</c:v>
                </c:pt>
                <c:pt idx="30">
                  <c:v>386</c:v>
                </c:pt>
                <c:pt idx="31">
                  <c:v>392.20000000000005</c:v>
                </c:pt>
                <c:pt idx="32">
                  <c:v>398.4</c:v>
                </c:pt>
                <c:pt idx="33">
                  <c:v>404.6</c:v>
                </c:pt>
                <c:pt idx="34">
                  <c:v>410.8</c:v>
                </c:pt>
                <c:pt idx="35">
                  <c:v>417</c:v>
                </c:pt>
                <c:pt idx="36">
                  <c:v>423.20000000000005</c:v>
                </c:pt>
                <c:pt idx="37">
                  <c:v>429.4</c:v>
                </c:pt>
                <c:pt idx="38">
                  <c:v>435.6</c:v>
                </c:pt>
                <c:pt idx="39">
                  <c:v>441.8</c:v>
                </c:pt>
                <c:pt idx="40">
                  <c:v>448</c:v>
                </c:pt>
                <c:pt idx="41">
                  <c:v>454.20000000000005</c:v>
                </c:pt>
                <c:pt idx="42">
                  <c:v>460.40000000000003</c:v>
                </c:pt>
                <c:pt idx="43">
                  <c:v>466.6</c:v>
                </c:pt>
                <c:pt idx="44">
                  <c:v>472.8</c:v>
                </c:pt>
                <c:pt idx="45">
                  <c:v>479</c:v>
                </c:pt>
                <c:pt idx="46">
                  <c:v>485.2</c:v>
                </c:pt>
                <c:pt idx="47">
                  <c:v>491.40000000000003</c:v>
                </c:pt>
                <c:pt idx="48">
                  <c:v>497.6</c:v>
                </c:pt>
                <c:pt idx="49">
                  <c:v>503.8</c:v>
                </c:pt>
                <c:pt idx="50">
                  <c:v>510</c:v>
                </c:pt>
              </c:numCache>
            </c:numRef>
          </c:xVal>
          <c:yVal>
            <c:numRef>
              <c:f>'Ab^x + c'!$D$66:$D$116</c:f>
              <c:numCache>
                <c:formatCode>General</c:formatCode>
                <c:ptCount val="51"/>
                <c:pt idx="0">
                  <c:v>164.48973517859554</c:v>
                </c:pt>
                <c:pt idx="1">
                  <c:v>171.98078559738556</c:v>
                </c:pt>
                <c:pt idx="2">
                  <c:v>179.80292294788663</c:v>
                </c:pt>
                <c:pt idx="3">
                  <c:v>187.97078049916303</c:v>
                </c:pt>
                <c:pt idx="4">
                  <c:v>196.49963827659255</c:v>
                </c:pt>
                <c:pt idx="5">
                  <c:v>205.4054516469846</c:v>
                </c:pt>
                <c:pt idx="6">
                  <c:v>214.70488116709703</c:v>
                </c:pt>
                <c:pt idx="7">
                  <c:v>224.41532375137911</c:v>
                </c:pt>
                <c:pt idx="8">
                  <c:v>234.55494521726698</c:v>
                </c:pt>
                <c:pt idx="9">
                  <c:v>245.14271426889732</c:v>
                </c:pt>
                <c:pt idx="10">
                  <c:v>256.19843798282363</c:v>
                </c:pt>
                <c:pt idx="11">
                  <c:v>267.74279886212292</c:v>
                </c:pt>
                <c:pt idx="12">
                  <c:v>279.79739352819558</c:v>
                </c:pt>
                <c:pt idx="13">
                  <c:v>292.38477312266821</c:v>
                </c:pt>
                <c:pt idx="14">
                  <c:v>305.52848549495343</c:v>
                </c:pt>
                <c:pt idx="15">
                  <c:v>319.25311925440656</c:v>
                </c:pt>
                <c:pt idx="16">
                  <c:v>333.58434976948917</c:v>
                </c:pt>
                <c:pt idx="17">
                  <c:v>348.54898719997266</c:v>
                </c:pt>
                <c:pt idx="18">
                  <c:v>364.17502665207468</c:v>
                </c:pt>
                <c:pt idx="19">
                  <c:v>380.49170055031766</c:v>
                </c:pt>
                <c:pt idx="20">
                  <c:v>397.52953332410954</c:v>
                </c:pt>
                <c:pt idx="21">
                  <c:v>415.32039851134755</c:v>
                </c:pt>
                <c:pt idx="22">
                  <c:v>433.89757838584808</c:v>
                </c:pt>
                <c:pt idx="23">
                  <c:v>453.29582622020041</c:v>
                </c:pt>
                <c:pt idx="24">
                  <c:v>473.55143130046559</c:v>
                </c:pt>
                <c:pt idx="25">
                  <c:v>494.702286814388</c:v>
                </c:pt>
                <c:pt idx="26">
                  <c:v>516.78796074011007</c:v>
                </c:pt>
                <c:pt idx="27">
                  <c:v>539.84976986797767</c:v>
                </c:pt>
                <c:pt idx="28">
                  <c:v>563.93085709397542</c:v>
                </c:pt>
                <c:pt idx="29">
                  <c:v>589.07627212931845</c:v>
                </c:pt>
                <c:pt idx="30">
                  <c:v>615.33305577723422</c:v>
                </c:pt>
                <c:pt idx="31">
                  <c:v>642.75032793458956</c:v>
                </c:pt>
                <c:pt idx="32">
                  <c:v>671.37937948294734</c:v>
                </c:pt>
                <c:pt idx="33">
                  <c:v>701.27376824104795</c:v>
                </c:pt>
                <c:pt idx="34">
                  <c:v>732.48941915812156</c:v>
                </c:pt>
                <c:pt idx="35">
                  <c:v>765.08472893552766</c:v>
                </c:pt>
                <c:pt idx="36">
                  <c:v>799.1206752724429</c:v>
                </c:pt>
                <c:pt idx="37">
                  <c:v>834.66093093990094</c:v>
                </c:pt>
                <c:pt idx="38">
                  <c:v>871.77198289671014</c:v>
                </c:pt>
                <c:pt idx="39">
                  <c:v>910.5232566699608</c:v>
                </c:pt>
                <c:pt idx="40">
                  <c:v>950.98724623287887</c:v>
                </c:pt>
                <c:pt idx="41">
                  <c:v>993.23964962300249</c:v>
                </c:pt>
                <c:pt idx="42">
                  <c:v>1037.3595105542929</c:v>
                </c:pt>
                <c:pt idx="43">
                  <c:v>1083.4293662882656</c:v>
                </c:pt>
                <c:pt idx="44">
                  <c:v>1131.5354020406089</c:v>
                </c:pt>
                <c:pt idx="45">
                  <c:v>1181.7676122122352</c:v>
                </c:pt>
                <c:pt idx="46">
                  <c:v>1234.2199687464047</c:v>
                </c:pt>
                <c:pt idx="47">
                  <c:v>1288.9905969267395</c:v>
                </c:pt>
                <c:pt idx="48">
                  <c:v>1346.1819589452355</c:v>
                </c:pt>
                <c:pt idx="49">
                  <c:v>1405.901045583445</c:v>
                </c:pt>
                <c:pt idx="50">
                  <c:v>1468.2595763655622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1822400"/>
        <c:axId val="231822976"/>
      </c:scatterChart>
      <c:valAx>
        <c:axId val="2318224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1822976"/>
        <c:crosses val="autoZero"/>
        <c:crossBetween val="midCat"/>
      </c:valAx>
      <c:valAx>
        <c:axId val="231822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182240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2182884505149306"/>
          <c:y val="0.87164817313436849"/>
          <c:w val="0.38636268086302655"/>
          <c:h val="5.3096618073990194E-2"/>
        </c:manualLayout>
      </c:layout>
      <c:overlay val="0"/>
      <c:spPr>
        <a:solidFill>
          <a:schemeClr val="bg1">
            <a:lumMod val="85000"/>
          </a:schemeClr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343141451159085E-2"/>
          <c:y val="4.4836019538478412E-2"/>
          <c:w val="0.85344487133704616"/>
          <c:h val="0.73766423757388011"/>
        </c:manualLayout>
      </c:layout>
      <c:scatterChart>
        <c:scatterStyle val="lineMarker"/>
        <c:varyColors val="0"/>
        <c:ser>
          <c:idx val="0"/>
          <c:order val="0"/>
          <c:tx>
            <c:v>data points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noFill/>
                <a:prstDash val="solid"/>
              </a:ln>
            </c:spPr>
          </c:marker>
          <c:xVal>
            <c:numRef>
              <c:f>'Ae^(kx) + c'!$B$9:$B$58</c:f>
              <c:numCache>
                <c:formatCode>General</c:formatCode>
                <c:ptCount val="50"/>
                <c:pt idx="0">
                  <c:v>247</c:v>
                </c:pt>
                <c:pt idx="1">
                  <c:v>259</c:v>
                </c:pt>
                <c:pt idx="2">
                  <c:v>265</c:v>
                </c:pt>
                <c:pt idx="3">
                  <c:v>270</c:v>
                </c:pt>
                <c:pt idx="4">
                  <c:v>276</c:v>
                </c:pt>
                <c:pt idx="5">
                  <c:v>280</c:v>
                </c:pt>
                <c:pt idx="6">
                  <c:v>305</c:v>
                </c:pt>
                <c:pt idx="7">
                  <c:v>309</c:v>
                </c:pt>
                <c:pt idx="8">
                  <c:v>317</c:v>
                </c:pt>
                <c:pt idx="9">
                  <c:v>318</c:v>
                </c:pt>
                <c:pt idx="10">
                  <c:v>324</c:v>
                </c:pt>
                <c:pt idx="11">
                  <c:v>324</c:v>
                </c:pt>
                <c:pt idx="12">
                  <c:v>326</c:v>
                </c:pt>
                <c:pt idx="13">
                  <c:v>332</c:v>
                </c:pt>
                <c:pt idx="14">
                  <c:v>334</c:v>
                </c:pt>
                <c:pt idx="15">
                  <c:v>335</c:v>
                </c:pt>
                <c:pt idx="16">
                  <c:v>335</c:v>
                </c:pt>
                <c:pt idx="17">
                  <c:v>337</c:v>
                </c:pt>
                <c:pt idx="18">
                  <c:v>338</c:v>
                </c:pt>
                <c:pt idx="19">
                  <c:v>343</c:v>
                </c:pt>
                <c:pt idx="20">
                  <c:v>345</c:v>
                </c:pt>
                <c:pt idx="21">
                  <c:v>346</c:v>
                </c:pt>
                <c:pt idx="22">
                  <c:v>347</c:v>
                </c:pt>
                <c:pt idx="23">
                  <c:v>351</c:v>
                </c:pt>
                <c:pt idx="24">
                  <c:v>359</c:v>
                </c:pt>
                <c:pt idx="25">
                  <c:v>360</c:v>
                </c:pt>
                <c:pt idx="26">
                  <c:v>360</c:v>
                </c:pt>
                <c:pt idx="27">
                  <c:v>365</c:v>
                </c:pt>
                <c:pt idx="28">
                  <c:v>368</c:v>
                </c:pt>
                <c:pt idx="29">
                  <c:v>368</c:v>
                </c:pt>
                <c:pt idx="30">
                  <c:v>385</c:v>
                </c:pt>
                <c:pt idx="31">
                  <c:v>387</c:v>
                </c:pt>
                <c:pt idx="32">
                  <c:v>390</c:v>
                </c:pt>
                <c:pt idx="33">
                  <c:v>392</c:v>
                </c:pt>
                <c:pt idx="34">
                  <c:v>395</c:v>
                </c:pt>
                <c:pt idx="35">
                  <c:v>405</c:v>
                </c:pt>
                <c:pt idx="36">
                  <c:v>413</c:v>
                </c:pt>
                <c:pt idx="37">
                  <c:v>438</c:v>
                </c:pt>
                <c:pt idx="38">
                  <c:v>455</c:v>
                </c:pt>
                <c:pt idx="39">
                  <c:v>457</c:v>
                </c:pt>
                <c:pt idx="40">
                  <c:v>460</c:v>
                </c:pt>
                <c:pt idx="41">
                  <c:v>502</c:v>
                </c:pt>
              </c:numCache>
            </c:numRef>
          </c:xVal>
          <c:yVal>
            <c:numRef>
              <c:f>'Ae^(kx) + c'!$C$9:$C$58</c:f>
              <c:numCache>
                <c:formatCode>General</c:formatCode>
                <c:ptCount val="50"/>
                <c:pt idx="0">
                  <c:v>184</c:v>
                </c:pt>
                <c:pt idx="1">
                  <c:v>202</c:v>
                </c:pt>
                <c:pt idx="2">
                  <c:v>223</c:v>
                </c:pt>
                <c:pt idx="3">
                  <c:v>209</c:v>
                </c:pt>
                <c:pt idx="4">
                  <c:v>235</c:v>
                </c:pt>
                <c:pt idx="5">
                  <c:v>248</c:v>
                </c:pt>
                <c:pt idx="6">
                  <c:v>303</c:v>
                </c:pt>
                <c:pt idx="7">
                  <c:v>392</c:v>
                </c:pt>
                <c:pt idx="8">
                  <c:v>335</c:v>
                </c:pt>
                <c:pt idx="9">
                  <c:v>340</c:v>
                </c:pt>
                <c:pt idx="10">
                  <c:v>387</c:v>
                </c:pt>
                <c:pt idx="11">
                  <c:v>353</c:v>
                </c:pt>
                <c:pt idx="12">
                  <c:v>353</c:v>
                </c:pt>
                <c:pt idx="13">
                  <c:v>383</c:v>
                </c:pt>
                <c:pt idx="14">
                  <c:v>406</c:v>
                </c:pt>
                <c:pt idx="15">
                  <c:v>472</c:v>
                </c:pt>
                <c:pt idx="16">
                  <c:v>410</c:v>
                </c:pt>
                <c:pt idx="17">
                  <c:v>363</c:v>
                </c:pt>
                <c:pt idx="18">
                  <c:v>460</c:v>
                </c:pt>
                <c:pt idx="19">
                  <c:v>390</c:v>
                </c:pt>
                <c:pt idx="20">
                  <c:v>438</c:v>
                </c:pt>
                <c:pt idx="21">
                  <c:v>433</c:v>
                </c:pt>
                <c:pt idx="22">
                  <c:v>432</c:v>
                </c:pt>
                <c:pt idx="23">
                  <c:v>506</c:v>
                </c:pt>
                <c:pt idx="24">
                  <c:v>476</c:v>
                </c:pt>
                <c:pt idx="25">
                  <c:v>557</c:v>
                </c:pt>
                <c:pt idx="26">
                  <c:v>479</c:v>
                </c:pt>
                <c:pt idx="27">
                  <c:v>540</c:v>
                </c:pt>
                <c:pt idx="28">
                  <c:v>581</c:v>
                </c:pt>
                <c:pt idx="29">
                  <c:v>605</c:v>
                </c:pt>
                <c:pt idx="30">
                  <c:v>609</c:v>
                </c:pt>
                <c:pt idx="31">
                  <c:v>538</c:v>
                </c:pt>
                <c:pt idx="32">
                  <c:v>660</c:v>
                </c:pt>
                <c:pt idx="33">
                  <c:v>623</c:v>
                </c:pt>
                <c:pt idx="34">
                  <c:v>584</c:v>
                </c:pt>
                <c:pt idx="35">
                  <c:v>715</c:v>
                </c:pt>
                <c:pt idx="36">
                  <c:v>754</c:v>
                </c:pt>
                <c:pt idx="37">
                  <c:v>840</c:v>
                </c:pt>
                <c:pt idx="38">
                  <c:v>975</c:v>
                </c:pt>
                <c:pt idx="39">
                  <c:v>855</c:v>
                </c:pt>
                <c:pt idx="40">
                  <c:v>895</c:v>
                </c:pt>
                <c:pt idx="41">
                  <c:v>1300</c:v>
                </c:pt>
              </c:numCache>
            </c:numRef>
          </c:yVal>
          <c:smooth val="0"/>
        </c:ser>
        <c:ser>
          <c:idx val="1"/>
          <c:order val="1"/>
          <c:tx>
            <c:v>eqn curve</c:v>
          </c:tx>
          <c:spPr>
            <a:ln w="19050">
              <a:solidFill>
                <a:srgbClr val="00FF00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</c:dPt>
          <c:xVal>
            <c:numRef>
              <c:f>'Ae^(kx) + c'!$C$67:$C$117</c:f>
              <c:numCache>
                <c:formatCode>General</c:formatCode>
                <c:ptCount val="51"/>
                <c:pt idx="0">
                  <c:v>200</c:v>
                </c:pt>
                <c:pt idx="1">
                  <c:v>206.04</c:v>
                </c:pt>
                <c:pt idx="2">
                  <c:v>212.08</c:v>
                </c:pt>
                <c:pt idx="3">
                  <c:v>218.12</c:v>
                </c:pt>
                <c:pt idx="4">
                  <c:v>224.16</c:v>
                </c:pt>
                <c:pt idx="5">
                  <c:v>230.2</c:v>
                </c:pt>
                <c:pt idx="6">
                  <c:v>236.24</c:v>
                </c:pt>
                <c:pt idx="7">
                  <c:v>242.28</c:v>
                </c:pt>
                <c:pt idx="8">
                  <c:v>248.32</c:v>
                </c:pt>
                <c:pt idx="9">
                  <c:v>254.36</c:v>
                </c:pt>
                <c:pt idx="10">
                  <c:v>260.39999999999998</c:v>
                </c:pt>
                <c:pt idx="11">
                  <c:v>266.44</c:v>
                </c:pt>
                <c:pt idx="12">
                  <c:v>272.48</c:v>
                </c:pt>
                <c:pt idx="13">
                  <c:v>278.52</c:v>
                </c:pt>
                <c:pt idx="14">
                  <c:v>284.56</c:v>
                </c:pt>
                <c:pt idx="15">
                  <c:v>290.60000000000002</c:v>
                </c:pt>
                <c:pt idx="16">
                  <c:v>296.64</c:v>
                </c:pt>
                <c:pt idx="17">
                  <c:v>302.68</c:v>
                </c:pt>
                <c:pt idx="18">
                  <c:v>308.72000000000003</c:v>
                </c:pt>
                <c:pt idx="19">
                  <c:v>314.76</c:v>
                </c:pt>
                <c:pt idx="20">
                  <c:v>320.8</c:v>
                </c:pt>
                <c:pt idx="21">
                  <c:v>326.84000000000003</c:v>
                </c:pt>
                <c:pt idx="22">
                  <c:v>332.88</c:v>
                </c:pt>
                <c:pt idx="23">
                  <c:v>338.91999999999996</c:v>
                </c:pt>
                <c:pt idx="24">
                  <c:v>344.96000000000004</c:v>
                </c:pt>
                <c:pt idx="25">
                  <c:v>351</c:v>
                </c:pt>
                <c:pt idx="26">
                  <c:v>357.03999999999996</c:v>
                </c:pt>
                <c:pt idx="27">
                  <c:v>363.08000000000004</c:v>
                </c:pt>
                <c:pt idx="28">
                  <c:v>369.12</c:v>
                </c:pt>
                <c:pt idx="29">
                  <c:v>375.15999999999997</c:v>
                </c:pt>
                <c:pt idx="30">
                  <c:v>381.2</c:v>
                </c:pt>
                <c:pt idx="31">
                  <c:v>387.24</c:v>
                </c:pt>
                <c:pt idx="32">
                  <c:v>393.28</c:v>
                </c:pt>
                <c:pt idx="33">
                  <c:v>399.32</c:v>
                </c:pt>
                <c:pt idx="34">
                  <c:v>405.36</c:v>
                </c:pt>
                <c:pt idx="35">
                  <c:v>411.4</c:v>
                </c:pt>
                <c:pt idx="36">
                  <c:v>417.44</c:v>
                </c:pt>
                <c:pt idx="37">
                  <c:v>423.48</c:v>
                </c:pt>
                <c:pt idx="38">
                  <c:v>429.52</c:v>
                </c:pt>
                <c:pt idx="39">
                  <c:v>435.56</c:v>
                </c:pt>
                <c:pt idx="40">
                  <c:v>441.6</c:v>
                </c:pt>
                <c:pt idx="41">
                  <c:v>447.64</c:v>
                </c:pt>
                <c:pt idx="42">
                  <c:v>453.68</c:v>
                </c:pt>
                <c:pt idx="43">
                  <c:v>459.72</c:v>
                </c:pt>
                <c:pt idx="44">
                  <c:v>465.76</c:v>
                </c:pt>
                <c:pt idx="45">
                  <c:v>471.8</c:v>
                </c:pt>
                <c:pt idx="46">
                  <c:v>477.84</c:v>
                </c:pt>
                <c:pt idx="47">
                  <c:v>483.88</c:v>
                </c:pt>
                <c:pt idx="48">
                  <c:v>489.92</c:v>
                </c:pt>
                <c:pt idx="49">
                  <c:v>495.96</c:v>
                </c:pt>
                <c:pt idx="50">
                  <c:v>502</c:v>
                </c:pt>
              </c:numCache>
            </c:numRef>
          </c:xVal>
          <c:yVal>
            <c:numRef>
              <c:f>'Ae^(kx) + c'!$D$67:$D$117</c:f>
              <c:numCache>
                <c:formatCode>General</c:formatCode>
                <c:ptCount val="51"/>
                <c:pt idx="0">
                  <c:v>158.64011867539898</c:v>
                </c:pt>
                <c:pt idx="1">
                  <c:v>165.50107782935211</c:v>
                </c:pt>
                <c:pt idx="2">
                  <c:v>172.6496972520294</c:v>
                </c:pt>
                <c:pt idx="3">
                  <c:v>180.09803771049633</c:v>
                </c:pt>
                <c:pt idx="4">
                  <c:v>187.85866564506597</c:v>
                </c:pt>
                <c:pt idx="5">
                  <c:v>195.9446743707222</c:v>
                </c:pt>
                <c:pt idx="6">
                  <c:v>204.36970616745856</c:v>
                </c:pt>
                <c:pt idx="7">
                  <c:v>213.14797529680038</c:v>
                </c:pt>
                <c:pt idx="8">
                  <c:v>222.29429198334489</c:v>
                </c:pt>
                <c:pt idx="9">
                  <c:v>231.82408740177658</c:v>
                </c:pt>
                <c:pt idx="10">
                  <c:v>241.75343971151722</c:v>
                </c:pt>
                <c:pt idx="11">
                  <c:v>252.09910118293402</c:v>
                </c:pt>
                <c:pt idx="12">
                  <c:v>262.87852646087089</c:v>
                </c:pt>
                <c:pt idx="13">
                  <c:v>274.10990201318816</c:v>
                </c:pt>
                <c:pt idx="14">
                  <c:v>285.81217681399613</c:v>
                </c:pt>
                <c:pt idx="15">
                  <c:v>298.00509431334643</c:v>
                </c:pt>
                <c:pt idx="16">
                  <c:v>310.70922574732163</c:v>
                </c:pt>
                <c:pt idx="17">
                  <c:v>323.94600484472147</c:v>
                </c:pt>
                <c:pt idx="18">
                  <c:v>337.73776398889891</c:v>
                </c:pt>
                <c:pt idx="19">
                  <c:v>352.10777189575913</c:v>
                </c:pt>
                <c:pt idx="20">
                  <c:v>367.08027287148934</c:v>
                </c:pt>
                <c:pt idx="21">
                  <c:v>382.68052771624957</c:v>
                </c:pt>
                <c:pt idx="22">
                  <c:v>398.93485634283985</c:v>
                </c:pt>
                <c:pt idx="23">
                  <c:v>415.87068218224488</c:v>
                </c:pt>
                <c:pt idx="24">
                  <c:v>433.51657845097532</c:v>
                </c:pt>
                <c:pt idx="25">
                  <c:v>451.90231635826331</c:v>
                </c:pt>
                <c:pt idx="26">
                  <c:v>471.05891533445237</c:v>
                </c:pt>
                <c:pt idx="27">
                  <c:v>491.01869536531319</c:v>
                </c:pt>
                <c:pt idx="28">
                  <c:v>511.81533152058955</c:v>
                </c:pt>
                <c:pt idx="29">
                  <c:v>533.48391076876965</c:v>
                </c:pt>
                <c:pt idx="30">
                  <c:v>556.06099117393626</c:v>
                </c:pt>
                <c:pt idx="31">
                  <c:v>579.58466357456962</c:v>
                </c:pt>
                <c:pt idx="32">
                  <c:v>604.09461584836674</c:v>
                </c:pt>
                <c:pt idx="33">
                  <c:v>629.63219987149967</c:v>
                </c:pt>
                <c:pt idx="34">
                  <c:v>656.24050128527961</c:v>
                </c:pt>
                <c:pt idx="35">
                  <c:v>683.96441218794143</c:v>
                </c:pt>
                <c:pt idx="36">
                  <c:v>712.85070687418124</c:v>
                </c:pt>
                <c:pt idx="37">
                  <c:v>742.94812075023572</c:v>
                </c:pt>
                <c:pt idx="38">
                  <c:v>774.30743255764514</c:v>
                </c:pt>
                <c:pt idx="39">
                  <c:v>806.98155004442208</c:v>
                </c:pt>
                <c:pt idx="40">
                  <c:v>841.02559922816204</c:v>
                </c:pt>
                <c:pt idx="41">
                  <c:v>876.49701740170372</c:v>
                </c:pt>
                <c:pt idx="42">
                  <c:v>913.45565003824845</c:v>
                </c:pt>
                <c:pt idx="43">
                  <c:v>951.96385175942726</c:v>
                </c:pt>
                <c:pt idx="44">
                  <c:v>992.08659153667554</c:v>
                </c:pt>
                <c:pt idx="45">
                  <c:v>1033.8915623033947</c:v>
                </c:pt>
                <c:pt idx="46">
                  <c:v>1077.4492951628349</c:v>
                </c:pt>
                <c:pt idx="47">
                  <c:v>1122.8332783843898</c:v>
                </c:pt>
                <c:pt idx="48">
                  <c:v>1170.1200813890591</c:v>
                </c:pt>
                <c:pt idx="49">
                  <c:v>1219.3894839332681</c:v>
                </c:pt>
                <c:pt idx="50">
                  <c:v>1270.7246107089911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1824704"/>
        <c:axId val="232759296"/>
      </c:scatterChart>
      <c:valAx>
        <c:axId val="2318247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2759296"/>
        <c:crosses val="autoZero"/>
        <c:crossBetween val="midCat"/>
      </c:valAx>
      <c:valAx>
        <c:axId val="232759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182470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2182884505149306"/>
          <c:y val="0.87164817313436849"/>
          <c:w val="0.38636268086302655"/>
          <c:h val="5.3096618073990194E-2"/>
        </c:manualLayout>
      </c:layout>
      <c:overlay val="0"/>
      <c:spPr>
        <a:solidFill>
          <a:schemeClr val="bg1">
            <a:lumMod val="85000"/>
          </a:schemeClr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343141451159085E-2"/>
          <c:y val="4.4836019538478412E-2"/>
          <c:w val="0.85344487133704616"/>
          <c:h val="0.73766423757388011"/>
        </c:manualLayout>
      </c:layout>
      <c:scatterChart>
        <c:scatterStyle val="lineMarker"/>
        <c:varyColors val="0"/>
        <c:ser>
          <c:idx val="0"/>
          <c:order val="0"/>
          <c:tx>
            <c:v>data points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noFill/>
                <a:prstDash val="solid"/>
              </a:ln>
            </c:spPr>
          </c:marker>
          <c:xVal>
            <c:numRef>
              <c:f>'logistic function'!$B$11:$B$60</c:f>
              <c:numCache>
                <c:formatCode>0.00</c:formatCode>
                <c:ptCount val="50"/>
                <c:pt idx="0">
                  <c:v>6</c:v>
                </c:pt>
                <c:pt idx="1">
                  <c:v>7.5</c:v>
                </c:pt>
                <c:pt idx="2">
                  <c:v>15</c:v>
                </c:pt>
                <c:pt idx="3">
                  <c:v>16</c:v>
                </c:pt>
                <c:pt idx="4">
                  <c:v>24</c:v>
                </c:pt>
                <c:pt idx="5">
                  <c:v>24</c:v>
                </c:pt>
                <c:pt idx="6">
                  <c:v>29</c:v>
                </c:pt>
                <c:pt idx="7">
                  <c:v>31.5</c:v>
                </c:pt>
                <c:pt idx="8">
                  <c:v>33</c:v>
                </c:pt>
                <c:pt idx="9">
                  <c:v>40</c:v>
                </c:pt>
                <c:pt idx="10">
                  <c:v>44</c:v>
                </c:pt>
                <c:pt idx="11">
                  <c:v>48</c:v>
                </c:pt>
                <c:pt idx="12">
                  <c:v>51.5</c:v>
                </c:pt>
                <c:pt idx="13">
                  <c:v>53</c:v>
                </c:pt>
              </c:numCache>
            </c:numRef>
          </c:xVal>
          <c:yVal>
            <c:numRef>
              <c:f>'logistic function'!$C$11:$C$60</c:f>
              <c:numCache>
                <c:formatCode>0.00</c:formatCode>
                <c:ptCount val="50"/>
                <c:pt idx="0">
                  <c:v>0.37</c:v>
                </c:pt>
                <c:pt idx="1">
                  <c:v>1.63</c:v>
                </c:pt>
                <c:pt idx="2">
                  <c:v>6.2</c:v>
                </c:pt>
                <c:pt idx="3">
                  <c:v>8.8699999999999992</c:v>
                </c:pt>
                <c:pt idx="4">
                  <c:v>10.66</c:v>
                </c:pt>
                <c:pt idx="5">
                  <c:v>10.97</c:v>
                </c:pt>
                <c:pt idx="6">
                  <c:v>12.5</c:v>
                </c:pt>
                <c:pt idx="7">
                  <c:v>12.6</c:v>
                </c:pt>
                <c:pt idx="8">
                  <c:v>12.9</c:v>
                </c:pt>
                <c:pt idx="9">
                  <c:v>13.27</c:v>
                </c:pt>
                <c:pt idx="10">
                  <c:v>12.77</c:v>
                </c:pt>
                <c:pt idx="11">
                  <c:v>12.87</c:v>
                </c:pt>
                <c:pt idx="12">
                  <c:v>12.9</c:v>
                </c:pt>
                <c:pt idx="13">
                  <c:v>12.7</c:v>
                </c:pt>
              </c:numCache>
            </c:numRef>
          </c:yVal>
          <c:smooth val="0"/>
        </c:ser>
        <c:ser>
          <c:idx val="1"/>
          <c:order val="1"/>
          <c:tx>
            <c:v>eqn curve</c:v>
          </c:tx>
          <c:spPr>
            <a:ln w="19050">
              <a:solidFill>
                <a:srgbClr val="00FF00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</c:dPt>
          <c:xVal>
            <c:numRef>
              <c:f>'logistic function'!$C$69:$C$119</c:f>
              <c:numCache>
                <c:formatCode>General</c:formatCode>
                <c:ptCount val="51"/>
                <c:pt idx="0">
                  <c:v>0</c:v>
                </c:pt>
                <c:pt idx="1">
                  <c:v>1.1000000000000001</c:v>
                </c:pt>
                <c:pt idx="2">
                  <c:v>2.2000000000000002</c:v>
                </c:pt>
                <c:pt idx="3">
                  <c:v>3.3000000000000003</c:v>
                </c:pt>
                <c:pt idx="4">
                  <c:v>4.4000000000000004</c:v>
                </c:pt>
                <c:pt idx="5">
                  <c:v>5.5</c:v>
                </c:pt>
                <c:pt idx="6">
                  <c:v>6.6000000000000005</c:v>
                </c:pt>
                <c:pt idx="7">
                  <c:v>7.7000000000000011</c:v>
                </c:pt>
                <c:pt idx="8">
                  <c:v>8.8000000000000007</c:v>
                </c:pt>
                <c:pt idx="9">
                  <c:v>9.9</c:v>
                </c:pt>
                <c:pt idx="10">
                  <c:v>11</c:v>
                </c:pt>
                <c:pt idx="11">
                  <c:v>12.100000000000001</c:v>
                </c:pt>
                <c:pt idx="12">
                  <c:v>13.200000000000001</c:v>
                </c:pt>
                <c:pt idx="13">
                  <c:v>14.3</c:v>
                </c:pt>
                <c:pt idx="14">
                  <c:v>15.400000000000002</c:v>
                </c:pt>
                <c:pt idx="15">
                  <c:v>16.5</c:v>
                </c:pt>
                <c:pt idx="16">
                  <c:v>17.600000000000001</c:v>
                </c:pt>
                <c:pt idx="17">
                  <c:v>18.700000000000003</c:v>
                </c:pt>
                <c:pt idx="18">
                  <c:v>19.8</c:v>
                </c:pt>
                <c:pt idx="19">
                  <c:v>20.900000000000002</c:v>
                </c:pt>
                <c:pt idx="20">
                  <c:v>22</c:v>
                </c:pt>
                <c:pt idx="21">
                  <c:v>23.1</c:v>
                </c:pt>
                <c:pt idx="22">
                  <c:v>24.200000000000003</c:v>
                </c:pt>
                <c:pt idx="23">
                  <c:v>25.3</c:v>
                </c:pt>
                <c:pt idx="24">
                  <c:v>26.400000000000002</c:v>
                </c:pt>
                <c:pt idx="25">
                  <c:v>27.500000000000004</c:v>
                </c:pt>
                <c:pt idx="26">
                  <c:v>28.6</c:v>
                </c:pt>
                <c:pt idx="27">
                  <c:v>29.700000000000003</c:v>
                </c:pt>
                <c:pt idx="28">
                  <c:v>30.800000000000004</c:v>
                </c:pt>
                <c:pt idx="29">
                  <c:v>31.900000000000002</c:v>
                </c:pt>
                <c:pt idx="30">
                  <c:v>33</c:v>
                </c:pt>
                <c:pt idx="31">
                  <c:v>34.1</c:v>
                </c:pt>
                <c:pt idx="32">
                  <c:v>35.200000000000003</c:v>
                </c:pt>
                <c:pt idx="33">
                  <c:v>36.300000000000004</c:v>
                </c:pt>
                <c:pt idx="34">
                  <c:v>37.400000000000006</c:v>
                </c:pt>
                <c:pt idx="35">
                  <c:v>38.5</c:v>
                </c:pt>
                <c:pt idx="36">
                  <c:v>39.6</c:v>
                </c:pt>
                <c:pt idx="37">
                  <c:v>40.700000000000003</c:v>
                </c:pt>
                <c:pt idx="38">
                  <c:v>41.800000000000004</c:v>
                </c:pt>
                <c:pt idx="39">
                  <c:v>42.900000000000006</c:v>
                </c:pt>
                <c:pt idx="40">
                  <c:v>44</c:v>
                </c:pt>
                <c:pt idx="41">
                  <c:v>45.1</c:v>
                </c:pt>
                <c:pt idx="42">
                  <c:v>46.2</c:v>
                </c:pt>
                <c:pt idx="43">
                  <c:v>47.300000000000004</c:v>
                </c:pt>
                <c:pt idx="44">
                  <c:v>48.400000000000006</c:v>
                </c:pt>
                <c:pt idx="45">
                  <c:v>49.500000000000007</c:v>
                </c:pt>
                <c:pt idx="46">
                  <c:v>50.6</c:v>
                </c:pt>
                <c:pt idx="47">
                  <c:v>51.7</c:v>
                </c:pt>
                <c:pt idx="48">
                  <c:v>52.800000000000004</c:v>
                </c:pt>
                <c:pt idx="49">
                  <c:v>53.900000000000006</c:v>
                </c:pt>
                <c:pt idx="50">
                  <c:v>55.000000000000007</c:v>
                </c:pt>
              </c:numCache>
            </c:numRef>
          </c:xVal>
          <c:yVal>
            <c:numRef>
              <c:f>'logistic function'!$D$69:$D$119</c:f>
              <c:numCache>
                <c:formatCode>General</c:formatCode>
                <c:ptCount val="51"/>
                <c:pt idx="0">
                  <c:v>0.16049382716049382</c:v>
                </c:pt>
                <c:pt idx="1">
                  <c:v>0.2192298307006183</c:v>
                </c:pt>
                <c:pt idx="2">
                  <c:v>0.29896096341429373</c:v>
                </c:pt>
                <c:pt idx="3">
                  <c:v>0.40676642850709593</c:v>
                </c:pt>
                <c:pt idx="4">
                  <c:v>0.551757802858032</c:v>
                </c:pt>
                <c:pt idx="5">
                  <c:v>0.74537219796030074</c:v>
                </c:pt>
                <c:pt idx="6">
                  <c:v>1.0014610019464791</c:v>
                </c:pt>
                <c:pt idx="7">
                  <c:v>1.3359429709408113</c:v>
                </c:pt>
                <c:pt idx="8">
                  <c:v>1.7656999831779083</c:v>
                </c:pt>
                <c:pt idx="9">
                  <c:v>2.3063685955351674</c:v>
                </c:pt>
                <c:pt idx="10">
                  <c:v>2.9688425347967859</c:v>
                </c:pt>
                <c:pt idx="11">
                  <c:v>3.7547891010065721</c:v>
                </c:pt>
                <c:pt idx="12">
                  <c:v>4.6523031443375826</c:v>
                </c:pt>
                <c:pt idx="13">
                  <c:v>5.6336237889507466</c:v>
                </c:pt>
                <c:pt idx="14">
                  <c:v>6.6568706965479567</c:v>
                </c:pt>
                <c:pt idx="15">
                  <c:v>7.6723966741816341</c:v>
                </c:pt>
                <c:pt idx="16">
                  <c:v>8.6320198701854878</c:v>
                </c:pt>
                <c:pt idx="17">
                  <c:v>9.4976957823334196</c:v>
                </c:pt>
                <c:pt idx="18">
                  <c:v>10.246532653426918</c:v>
                </c:pt>
                <c:pt idx="19">
                  <c:v>10.87114664617736</c:v>
                </c:pt>
                <c:pt idx="20">
                  <c:v>11.376519105509406</c:v>
                </c:pt>
                <c:pt idx="21">
                  <c:v>11.775434263436264</c:v>
                </c:pt>
                <c:pt idx="22">
                  <c:v>12.084219941757398</c:v>
                </c:pt>
                <c:pt idx="23">
                  <c:v>12.319641194288527</c:v>
                </c:pt>
                <c:pt idx="24">
                  <c:v>12.497061093209242</c:v>
                </c:pt>
                <c:pt idx="25">
                  <c:v>12.629605511478024</c:v>
                </c:pt>
                <c:pt idx="26">
                  <c:v>12.727979529071369</c:v>
                </c:pt>
                <c:pt idx="27">
                  <c:v>12.800638567786917</c:v>
                </c:pt>
                <c:pt idx="28">
                  <c:v>12.854112196431656</c:v>
                </c:pt>
                <c:pt idx="29">
                  <c:v>12.893362371574863</c:v>
                </c:pt>
                <c:pt idx="30">
                  <c:v>12.922116522989265</c:v>
                </c:pt>
                <c:pt idx="31">
                  <c:v>12.94315148783177</c:v>
                </c:pt>
                <c:pt idx="32">
                  <c:v>12.95852351163713</c:v>
                </c:pt>
                <c:pt idx="33">
                  <c:v>12.969748605003792</c:v>
                </c:pt>
                <c:pt idx="34">
                  <c:v>12.977940938513251</c:v>
                </c:pt>
                <c:pt idx="35">
                  <c:v>12.983917469863675</c:v>
                </c:pt>
                <c:pt idx="36">
                  <c:v>12.98827622341841</c:v>
                </c:pt>
                <c:pt idx="37">
                  <c:v>12.991454427142338</c:v>
                </c:pt>
                <c:pt idx="38">
                  <c:v>12.993771463399511</c:v>
                </c:pt>
                <c:pt idx="39">
                  <c:v>12.995460480778181</c:v>
                </c:pt>
                <c:pt idx="40">
                  <c:v>12.996691597123391</c:v>
                </c:pt>
                <c:pt idx="41">
                  <c:v>12.997588897005473</c:v>
                </c:pt>
                <c:pt idx="42">
                  <c:v>12.998242865511767</c:v>
                </c:pt>
                <c:pt idx="43">
                  <c:v>12.998719474248043</c:v>
                </c:pt>
                <c:pt idx="44">
                  <c:v>12.999066815941418</c:v>
                </c:pt>
                <c:pt idx="45">
                  <c:v>12.999319946378268</c:v>
                </c:pt>
                <c:pt idx="46">
                  <c:v>12.999504416646051</c:v>
                </c:pt>
                <c:pt idx="47">
                  <c:v>12.999638849191518</c:v>
                </c:pt>
                <c:pt idx="48">
                  <c:v>12.999736816138908</c:v>
                </c:pt>
                <c:pt idx="49">
                  <c:v>12.999808208644383</c:v>
                </c:pt>
                <c:pt idx="50">
                  <c:v>12.999860235087597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2761024"/>
        <c:axId val="232761600"/>
      </c:scatterChart>
      <c:valAx>
        <c:axId val="2327610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2761600"/>
        <c:crosses val="autoZero"/>
        <c:crossBetween val="midCat"/>
      </c:valAx>
      <c:valAx>
        <c:axId val="232761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276102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2182884505149306"/>
          <c:y val="0.87164817313436849"/>
          <c:w val="0.38636268086302655"/>
          <c:h val="5.3096618073990194E-2"/>
        </c:manualLayout>
      </c:layout>
      <c:overlay val="0"/>
      <c:spPr>
        <a:solidFill>
          <a:schemeClr val="bg1">
            <a:lumMod val="85000"/>
          </a:schemeClr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5</xdr:row>
      <xdr:rowOff>9525</xdr:rowOff>
    </xdr:from>
    <xdr:to>
      <xdr:col>14</xdr:col>
      <xdr:colOff>598170</xdr:colOff>
      <xdr:row>29</xdr:row>
      <xdr:rowOff>78105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38101</xdr:colOff>
      <xdr:row>0</xdr:row>
      <xdr:rowOff>85726</xdr:rowOff>
    </xdr:from>
    <xdr:to>
      <xdr:col>3</xdr:col>
      <xdr:colOff>28575</xdr:colOff>
      <xdr:row>2</xdr:row>
      <xdr:rowOff>152400</xdr:rowOff>
    </xdr:to>
    <xdr:sp macro="" textlink="">
      <xdr:nvSpPr>
        <xdr:cNvPr id="2" name="TextBox 1"/>
        <xdr:cNvSpPr txBox="1"/>
      </xdr:nvSpPr>
      <xdr:spPr>
        <a:xfrm>
          <a:off x="266701" y="85726"/>
          <a:ext cx="1209674" cy="723899"/>
        </a:xfrm>
        <a:prstGeom prst="rect">
          <a:avLst/>
        </a:prstGeom>
        <a:solidFill>
          <a:schemeClr val="bg1">
            <a:lumMod val="50000"/>
          </a:schemeClr>
        </a:solidFill>
        <a:ln w="9525" cmpd="sng">
          <a:solidFill>
            <a:schemeClr val="tx1"/>
          </a:solidFill>
        </a:ln>
        <a:effectLst>
          <a:outerShdw blurRad="50800" dist="38100" dir="2700000" algn="tl" rotWithShape="0">
            <a:schemeClr val="accent1">
              <a:alpha val="4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n-US" sz="1200" b="1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Directions:</a:t>
          </a:r>
          <a:r>
            <a:rPr lang="en-US" sz="1200" b="1" baseline="0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hover</a:t>
          </a:r>
          <a:r>
            <a:rPr lang="en-US" sz="1200" b="1" baseline="0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mouse</a:t>
          </a:r>
          <a:r>
            <a:rPr lang="en-US" sz="1200" b="1" baseline="0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     </a:t>
          </a:r>
          <a:r>
            <a:rPr lang="en-US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HERE</a:t>
          </a:r>
          <a:endParaRPr lang="en-US" sz="1200" b="1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205740</xdr:colOff>
      <xdr:row>1</xdr:row>
      <xdr:rowOff>281940</xdr:rowOff>
    </xdr:from>
    <xdr:to>
      <xdr:col>6</xdr:col>
      <xdr:colOff>327660</xdr:colOff>
      <xdr:row>2</xdr:row>
      <xdr:rowOff>114300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>
            <a:xfrm>
              <a:off x="2339340" y="472440"/>
              <a:ext cx="1592580" cy="29718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/>
                      </a:rPr>
                      <m:t>𝑦</m:t>
                    </m:r>
                    <m:r>
                      <a:rPr lang="en-US" sz="1400" b="0" i="1">
                        <a:latin typeface="Cambria Math"/>
                      </a:rPr>
                      <m:t>=</m:t>
                    </m:r>
                    <m:r>
                      <a:rPr lang="en-US" sz="1400" b="0" i="1">
                        <a:latin typeface="Cambria Math"/>
                      </a:rPr>
                      <m:t>𝑎</m:t>
                    </m:r>
                    <m:sSup>
                      <m:sSupPr>
                        <m:ctrlPr>
                          <a:rPr lang="en-US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en-US" sz="1400" b="0" i="1">
                            <a:latin typeface="Cambria Math"/>
                          </a:rPr>
                          <m:t>𝑥</m:t>
                        </m:r>
                      </m:e>
                      <m:sup>
                        <m:r>
                          <a:rPr lang="en-US" sz="1400" b="0" i="1">
                            <a:latin typeface="Cambria Math"/>
                          </a:rPr>
                          <m:t>2</m:t>
                        </m:r>
                      </m:sup>
                    </m:sSup>
                    <m:r>
                      <a:rPr lang="en-US" sz="1400" b="0" i="1">
                        <a:latin typeface="Cambria Math"/>
                      </a:rPr>
                      <m:t>+</m:t>
                    </m:r>
                    <m:r>
                      <a:rPr lang="en-US" sz="1400" b="0" i="1">
                        <a:latin typeface="Cambria Math"/>
                      </a:rPr>
                      <m:t>𝑏𝑥</m:t>
                    </m:r>
                    <m:r>
                      <a:rPr lang="en-US" sz="1400" b="0" i="1">
                        <a:latin typeface="Cambria Math"/>
                      </a:rPr>
                      <m:t>+</m:t>
                    </m:r>
                    <m:r>
                      <a:rPr lang="en-US" sz="1400" b="0" i="1">
                        <a:latin typeface="Cambria Math"/>
                      </a:rPr>
                      <m:t>𝑐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2339340" y="472440"/>
              <a:ext cx="1592580" cy="29718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400" b="0" i="0">
                  <a:latin typeface="Cambria Math"/>
                </a:rPr>
                <a:t>𝑦=𝑎𝑥^2+𝑏𝑥+𝑐</a:t>
              </a:r>
              <a:endParaRPr lang="en-US" sz="1400"/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0</xdr:rowOff>
    </xdr:from>
    <xdr:to>
      <xdr:col>15</xdr:col>
      <xdr:colOff>436245</xdr:colOff>
      <xdr:row>29</xdr:row>
      <xdr:rowOff>68580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0</xdr:row>
      <xdr:rowOff>123825</xdr:rowOff>
    </xdr:from>
    <xdr:to>
      <xdr:col>3</xdr:col>
      <xdr:colOff>28574</xdr:colOff>
      <xdr:row>2</xdr:row>
      <xdr:rowOff>180974</xdr:rowOff>
    </xdr:to>
    <xdr:sp macro="" textlink="">
      <xdr:nvSpPr>
        <xdr:cNvPr id="4" name="TextBox 3"/>
        <xdr:cNvSpPr txBox="1"/>
      </xdr:nvSpPr>
      <xdr:spPr>
        <a:xfrm>
          <a:off x="266700" y="123825"/>
          <a:ext cx="1209674" cy="723899"/>
        </a:xfrm>
        <a:prstGeom prst="rect">
          <a:avLst/>
        </a:prstGeom>
        <a:solidFill>
          <a:schemeClr val="bg1">
            <a:lumMod val="50000"/>
          </a:schemeClr>
        </a:solidFill>
        <a:ln w="9525" cmpd="sng">
          <a:solidFill>
            <a:schemeClr val="tx1"/>
          </a:solidFill>
        </a:ln>
        <a:effectLst>
          <a:outerShdw blurRad="50800" dist="38100" dir="2700000" algn="tl" rotWithShape="0">
            <a:schemeClr val="accent1">
              <a:alpha val="4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n-US" sz="1200" b="1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Directions:</a:t>
          </a:r>
          <a:r>
            <a:rPr lang="en-US" sz="1200" b="1" baseline="0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hover</a:t>
          </a:r>
          <a:r>
            <a:rPr lang="en-US" sz="1200" b="1" baseline="0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mouse</a:t>
          </a:r>
          <a:r>
            <a:rPr lang="en-US" sz="1200" b="1" baseline="0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     </a:t>
          </a:r>
          <a:r>
            <a:rPr lang="en-US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HERE</a:t>
          </a:r>
          <a:endParaRPr lang="en-US" sz="1200" b="1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175260</xdr:colOff>
      <xdr:row>6</xdr:row>
      <xdr:rowOff>7620</xdr:rowOff>
    </xdr:from>
    <xdr:to>
      <xdr:col>16</xdr:col>
      <xdr:colOff>125730</xdr:colOff>
      <xdr:row>30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0</xdr:row>
      <xdr:rowOff>57150</xdr:rowOff>
    </xdr:from>
    <xdr:to>
      <xdr:col>3</xdr:col>
      <xdr:colOff>9524</xdr:colOff>
      <xdr:row>3</xdr:row>
      <xdr:rowOff>57149</xdr:rowOff>
    </xdr:to>
    <xdr:sp macro="" textlink="">
      <xdr:nvSpPr>
        <xdr:cNvPr id="3" name="TextBox 2"/>
        <xdr:cNvSpPr txBox="1"/>
      </xdr:nvSpPr>
      <xdr:spPr>
        <a:xfrm>
          <a:off x="247650" y="57150"/>
          <a:ext cx="1209674" cy="723899"/>
        </a:xfrm>
        <a:prstGeom prst="rect">
          <a:avLst/>
        </a:prstGeom>
        <a:solidFill>
          <a:schemeClr val="bg1">
            <a:lumMod val="50000"/>
          </a:schemeClr>
        </a:solidFill>
        <a:ln w="9525" cmpd="sng">
          <a:solidFill>
            <a:schemeClr val="tx1"/>
          </a:solidFill>
        </a:ln>
        <a:effectLst>
          <a:outerShdw blurRad="50800" dist="38100" dir="2700000" algn="tl" rotWithShape="0">
            <a:schemeClr val="accent1">
              <a:alpha val="4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n-US" sz="1200" b="1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Directions:</a:t>
          </a:r>
          <a:r>
            <a:rPr lang="en-US" sz="1200" b="1" baseline="0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hover</a:t>
          </a:r>
          <a:r>
            <a:rPr lang="en-US" sz="1200" b="1" baseline="0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mouse</a:t>
          </a:r>
          <a:r>
            <a:rPr lang="en-US" sz="1200" b="1" baseline="0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     </a:t>
          </a:r>
          <a:r>
            <a:rPr lang="en-US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HERE</a:t>
          </a:r>
          <a:endParaRPr lang="en-US" sz="1200" b="1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0</xdr:rowOff>
    </xdr:from>
    <xdr:to>
      <xdr:col>15</xdr:col>
      <xdr:colOff>436245</xdr:colOff>
      <xdr:row>29</xdr:row>
      <xdr:rowOff>68580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0</xdr:row>
      <xdr:rowOff>123825</xdr:rowOff>
    </xdr:from>
    <xdr:to>
      <xdr:col>3</xdr:col>
      <xdr:colOff>28574</xdr:colOff>
      <xdr:row>2</xdr:row>
      <xdr:rowOff>180974</xdr:rowOff>
    </xdr:to>
    <xdr:sp macro="" textlink="">
      <xdr:nvSpPr>
        <xdr:cNvPr id="3" name="TextBox 2"/>
        <xdr:cNvSpPr txBox="1"/>
      </xdr:nvSpPr>
      <xdr:spPr>
        <a:xfrm>
          <a:off x="266700" y="123825"/>
          <a:ext cx="1209674" cy="720089"/>
        </a:xfrm>
        <a:prstGeom prst="rect">
          <a:avLst/>
        </a:prstGeom>
        <a:solidFill>
          <a:schemeClr val="bg1">
            <a:lumMod val="50000"/>
          </a:schemeClr>
        </a:solidFill>
        <a:ln w="9525" cmpd="sng">
          <a:solidFill>
            <a:schemeClr val="tx1"/>
          </a:solidFill>
        </a:ln>
        <a:effectLst>
          <a:outerShdw blurRad="50800" dist="38100" dir="2700000" algn="tl" rotWithShape="0">
            <a:schemeClr val="accent1">
              <a:alpha val="4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n-US" sz="1200" b="1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Directions:</a:t>
          </a:r>
          <a:r>
            <a:rPr lang="en-US" sz="1200" b="1" baseline="0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hover</a:t>
          </a:r>
          <a:r>
            <a:rPr lang="en-US" sz="1200" b="1" baseline="0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mouse</a:t>
          </a:r>
          <a:r>
            <a:rPr lang="en-US" sz="1200" b="1" baseline="0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     </a:t>
          </a:r>
          <a:r>
            <a:rPr lang="en-US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HERE</a:t>
          </a:r>
          <a:endParaRPr lang="en-US" sz="1200" b="1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175260</xdr:colOff>
      <xdr:row>6</xdr:row>
      <xdr:rowOff>7620</xdr:rowOff>
    </xdr:from>
    <xdr:to>
      <xdr:col>16</xdr:col>
      <xdr:colOff>125730</xdr:colOff>
      <xdr:row>30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0</xdr:row>
      <xdr:rowOff>57150</xdr:rowOff>
    </xdr:from>
    <xdr:to>
      <xdr:col>3</xdr:col>
      <xdr:colOff>9524</xdr:colOff>
      <xdr:row>3</xdr:row>
      <xdr:rowOff>57149</xdr:rowOff>
    </xdr:to>
    <xdr:sp macro="" textlink="">
      <xdr:nvSpPr>
        <xdr:cNvPr id="3" name="TextBox 2"/>
        <xdr:cNvSpPr txBox="1"/>
      </xdr:nvSpPr>
      <xdr:spPr>
        <a:xfrm>
          <a:off x="247650" y="57150"/>
          <a:ext cx="1209674" cy="723899"/>
        </a:xfrm>
        <a:prstGeom prst="rect">
          <a:avLst/>
        </a:prstGeom>
        <a:solidFill>
          <a:schemeClr val="bg1">
            <a:lumMod val="50000"/>
          </a:schemeClr>
        </a:solidFill>
        <a:ln w="9525" cmpd="sng">
          <a:solidFill>
            <a:schemeClr val="tx1"/>
          </a:solidFill>
        </a:ln>
        <a:effectLst>
          <a:outerShdw blurRad="50800" dist="38100" dir="2700000" algn="tl" rotWithShape="0">
            <a:schemeClr val="accent1">
              <a:alpha val="4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n-US" sz="1200" b="1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Directions:</a:t>
          </a:r>
          <a:r>
            <a:rPr lang="en-US" sz="1200" b="1" baseline="0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hover</a:t>
          </a:r>
          <a:r>
            <a:rPr lang="en-US" sz="1200" b="1" baseline="0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mouse</a:t>
          </a:r>
          <a:r>
            <a:rPr lang="en-US" sz="1200" b="1" baseline="0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     </a:t>
          </a:r>
          <a:r>
            <a:rPr lang="en-US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HERE</a:t>
          </a:r>
          <a:endParaRPr lang="en-US" sz="1200" b="1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175260</xdr:colOff>
      <xdr:row>8</xdr:row>
      <xdr:rowOff>7620</xdr:rowOff>
    </xdr:from>
    <xdr:to>
      <xdr:col>17</xdr:col>
      <xdr:colOff>125730</xdr:colOff>
      <xdr:row>32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0</xdr:row>
      <xdr:rowOff>57150</xdr:rowOff>
    </xdr:from>
    <xdr:to>
      <xdr:col>3</xdr:col>
      <xdr:colOff>9524</xdr:colOff>
      <xdr:row>3</xdr:row>
      <xdr:rowOff>57149</xdr:rowOff>
    </xdr:to>
    <xdr:sp macro="" textlink="">
      <xdr:nvSpPr>
        <xdr:cNvPr id="3" name="TextBox 2"/>
        <xdr:cNvSpPr txBox="1"/>
      </xdr:nvSpPr>
      <xdr:spPr>
        <a:xfrm>
          <a:off x="247650" y="57150"/>
          <a:ext cx="1209674" cy="670559"/>
        </a:xfrm>
        <a:prstGeom prst="rect">
          <a:avLst/>
        </a:prstGeom>
        <a:solidFill>
          <a:schemeClr val="bg1">
            <a:lumMod val="50000"/>
          </a:schemeClr>
        </a:solidFill>
        <a:ln w="9525" cmpd="sng">
          <a:solidFill>
            <a:schemeClr val="tx1"/>
          </a:solidFill>
        </a:ln>
        <a:effectLst>
          <a:outerShdw blurRad="50800" dist="38100" dir="2700000" algn="tl" rotWithShape="0">
            <a:schemeClr val="accent1">
              <a:alpha val="4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n-US" sz="1200" b="1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Directions:</a:t>
          </a:r>
          <a:r>
            <a:rPr lang="en-US" sz="1200" b="1" baseline="0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hover</a:t>
          </a:r>
          <a:r>
            <a:rPr lang="en-US" sz="1200" b="1" baseline="0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mouse</a:t>
          </a:r>
          <a:r>
            <a:rPr lang="en-US" sz="1200" b="1" baseline="0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     </a:t>
          </a:r>
          <a:r>
            <a:rPr lang="en-US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HERE</a:t>
          </a:r>
          <a:endParaRPr lang="en-US" sz="1200" b="1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182880</xdr:colOff>
      <xdr:row>1</xdr:row>
      <xdr:rowOff>68580</xdr:rowOff>
    </xdr:from>
    <xdr:to>
      <xdr:col>16</xdr:col>
      <xdr:colOff>76200</xdr:colOff>
      <xdr:row>2</xdr:row>
      <xdr:rowOff>129540</xdr:rowOff>
    </xdr:to>
    <xdr:sp macro="" textlink="">
      <xdr:nvSpPr>
        <xdr:cNvPr id="4" name="TextBox 3"/>
        <xdr:cNvSpPr txBox="1"/>
      </xdr:nvSpPr>
      <xdr:spPr>
        <a:xfrm>
          <a:off x="5242560" y="137160"/>
          <a:ext cx="3779520" cy="2514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Fit  a logistic function to data points by editing the yellow cells.</a:t>
          </a:r>
        </a:p>
      </xdr:txBody>
    </xdr:sp>
    <xdr:clientData/>
  </xdr:twoCellAnchor>
  <xdr:twoCellAnchor>
    <xdr:from>
      <xdr:col>4</xdr:col>
      <xdr:colOff>30480</xdr:colOff>
      <xdr:row>2</xdr:row>
      <xdr:rowOff>83820</xdr:rowOff>
    </xdr:from>
    <xdr:to>
      <xdr:col>6</xdr:col>
      <xdr:colOff>411480</xdr:colOff>
      <xdr:row>3</xdr:row>
      <xdr:rowOff>243840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>
              <a:off x="2377440" y="342900"/>
              <a:ext cx="1661160" cy="57150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600" i="1">
                        <a:solidFill>
                          <a:schemeClr val="dk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𝑦</m:t>
                    </m:r>
                    <m:r>
                      <a:rPr lang="en-US" sz="1600" i="1">
                        <a:solidFill>
                          <a:schemeClr val="dk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en-US" sz="16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n-US" sz="16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𝐴</m:t>
                        </m:r>
                      </m:num>
                      <m:den>
                        <m:r>
                          <a:rPr lang="en-US" sz="16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1+</m:t>
                        </m:r>
                        <m:r>
                          <a:rPr lang="en-US" sz="16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</m:t>
                        </m:r>
                        <m:r>
                          <a:rPr lang="en-US" sz="16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∙</m:t>
                        </m:r>
                        <m:sSup>
                          <m:sSupPr>
                            <m:ctrlPr>
                              <a:rPr lang="en-US" sz="16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r>
                              <a:rPr lang="en-US" sz="16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𝑅</m:t>
                            </m:r>
                          </m:e>
                          <m:sup>
                            <m:r>
                              <a:rPr lang="en-US" sz="16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𝑥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n-US" sz="1600"/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2377440" y="342900"/>
              <a:ext cx="1661160" cy="57150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:r>
                <a:rPr lang="en-US" sz="16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𝑦=𝐴/(1+𝐵∙𝑅^𝑥 )</a:t>
              </a:r>
              <a:endParaRPr lang="en-US" sz="1600"/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85"/>
  <sheetViews>
    <sheetView showGridLines="0" tabSelected="1" zoomScaleNormal="100" workbookViewId="0">
      <selection activeCell="C2" sqref="C2"/>
    </sheetView>
  </sheetViews>
  <sheetFormatPr defaultRowHeight="13.2"/>
  <cols>
    <col min="1" max="1" width="3.33203125" customWidth="1"/>
    <col min="4" max="4" width="10" customWidth="1"/>
    <col min="5" max="5" width="12.21875" customWidth="1"/>
    <col min="6" max="6" width="9.21875" customWidth="1"/>
  </cols>
  <sheetData>
    <row r="1" spans="2:15" ht="15" customHeight="1">
      <c r="D1" s="81" t="s">
        <v>7</v>
      </c>
      <c r="E1" s="82"/>
      <c r="F1" s="82"/>
      <c r="G1" s="82"/>
      <c r="H1" s="83"/>
      <c r="I1" s="16"/>
      <c r="J1" s="16"/>
      <c r="K1" s="16"/>
      <c r="L1" s="16"/>
      <c r="M1" s="16"/>
    </row>
    <row r="2" spans="2:15" ht="36.6" customHeight="1">
      <c r="D2" s="82"/>
      <c r="E2" s="82"/>
      <c r="F2" s="82"/>
      <c r="G2" s="82"/>
      <c r="H2" s="83"/>
      <c r="I2" s="88" t="s">
        <v>8</v>
      </c>
      <c r="J2" s="89"/>
      <c r="K2" s="89"/>
      <c r="L2" s="89"/>
      <c r="M2" s="90"/>
    </row>
    <row r="3" spans="2:15" ht="17.399999999999999" customHeight="1">
      <c r="D3" s="17"/>
      <c r="E3" s="17"/>
      <c r="F3" s="17"/>
      <c r="G3" s="17"/>
      <c r="H3" s="18"/>
      <c r="I3" s="19"/>
      <c r="J3" s="19"/>
      <c r="K3" s="19"/>
      <c r="L3" s="19"/>
      <c r="M3" s="19"/>
    </row>
    <row r="4" spans="2:15" ht="22.2" customHeight="1">
      <c r="B4" s="8" t="s">
        <v>0</v>
      </c>
      <c r="C4" s="9">
        <v>8.9999999999999993E-3</v>
      </c>
      <c r="D4" s="6" t="s">
        <v>12</v>
      </c>
      <c r="E4" s="24">
        <v>-2.65</v>
      </c>
      <c r="F4" s="6" t="s">
        <v>9</v>
      </c>
      <c r="G4" s="10">
        <v>289.8</v>
      </c>
      <c r="K4" s="22" t="s">
        <v>4</v>
      </c>
      <c r="L4" s="9">
        <v>200</v>
      </c>
      <c r="N4" s="22" t="s">
        <v>5</v>
      </c>
      <c r="O4" s="9">
        <v>510</v>
      </c>
    </row>
    <row r="5" spans="2:15" ht="21" customHeight="1">
      <c r="D5" s="7"/>
      <c r="E5" s="20"/>
      <c r="F5" s="21"/>
      <c r="G5" s="20"/>
      <c r="H5" s="4"/>
    </row>
    <row r="6" spans="2:15" ht="24.6" customHeight="1">
      <c r="B6" s="78" t="s">
        <v>1</v>
      </c>
      <c r="C6" s="79"/>
      <c r="D6" s="86" t="s">
        <v>21</v>
      </c>
      <c r="E6" s="84" t="s">
        <v>38</v>
      </c>
      <c r="K6" s="80"/>
      <c r="L6" s="80"/>
    </row>
    <row r="7" spans="2:15" ht="15.6">
      <c r="B7" s="14" t="s">
        <v>2</v>
      </c>
      <c r="C7" s="14" t="s">
        <v>3</v>
      </c>
      <c r="D7" s="87"/>
      <c r="E7" s="85"/>
      <c r="K7" s="2"/>
      <c r="L7" s="2"/>
    </row>
    <row r="8" spans="2:15">
      <c r="B8" s="12">
        <v>247</v>
      </c>
      <c r="C8" s="12">
        <v>184</v>
      </c>
      <c r="D8" s="13">
        <f t="shared" ref="D8:D49" si="0">IF(ISBLANK(B8),"",$C$4*B8^2+$E$4*B8+$G$4)</f>
        <v>184.33099999999996</v>
      </c>
      <c r="E8" s="5">
        <f>IF(ISBLANK(B8),"",D8-C8)</f>
        <v>0.33099999999996044</v>
      </c>
      <c r="K8" s="1"/>
      <c r="L8" s="1"/>
    </row>
    <row r="9" spans="2:15">
      <c r="B9" s="23">
        <v>259</v>
      </c>
      <c r="C9" s="12">
        <v>202</v>
      </c>
      <c r="D9" s="13">
        <f t="shared" si="0"/>
        <v>207.17899999999992</v>
      </c>
      <c r="E9" s="5">
        <f t="shared" ref="E9:E49" si="1">IF(ISBLANK(B9),"",D9-C9)</f>
        <v>5.1789999999999168</v>
      </c>
    </row>
    <row r="10" spans="2:15">
      <c r="B10" s="23">
        <v>265</v>
      </c>
      <c r="C10" s="12">
        <v>223</v>
      </c>
      <c r="D10" s="13">
        <f t="shared" si="0"/>
        <v>219.57499999999999</v>
      </c>
      <c r="E10" s="5">
        <f t="shared" si="1"/>
        <v>-3.4250000000000114</v>
      </c>
    </row>
    <row r="11" spans="2:15" ht="12.75" customHeight="1">
      <c r="B11" s="23">
        <v>270</v>
      </c>
      <c r="C11" s="12">
        <v>209</v>
      </c>
      <c r="D11" s="13">
        <f t="shared" si="0"/>
        <v>230.39999999999992</v>
      </c>
      <c r="E11" s="5">
        <f t="shared" si="1"/>
        <v>21.39999999999992</v>
      </c>
      <c r="K11" s="80"/>
      <c r="L11" s="80"/>
    </row>
    <row r="12" spans="2:15">
      <c r="B12" s="23">
        <v>276</v>
      </c>
      <c r="C12" s="12">
        <v>235</v>
      </c>
      <c r="D12" s="13">
        <f t="shared" si="0"/>
        <v>243.98399999999998</v>
      </c>
      <c r="E12" s="5">
        <f t="shared" si="1"/>
        <v>8.9839999999999804</v>
      </c>
      <c r="K12" s="3"/>
    </row>
    <row r="13" spans="2:15">
      <c r="B13" s="23">
        <v>280</v>
      </c>
      <c r="C13" s="12">
        <v>248</v>
      </c>
      <c r="D13" s="13">
        <f t="shared" si="0"/>
        <v>253.39999999999992</v>
      </c>
      <c r="E13" s="5">
        <f t="shared" si="1"/>
        <v>5.3999999999999204</v>
      </c>
    </row>
    <row r="14" spans="2:15">
      <c r="B14" s="23">
        <v>305</v>
      </c>
      <c r="C14" s="12">
        <v>303</v>
      </c>
      <c r="D14" s="13">
        <f t="shared" si="0"/>
        <v>318.77499999999992</v>
      </c>
      <c r="E14" s="5">
        <f t="shared" si="1"/>
        <v>15.77499999999992</v>
      </c>
    </row>
    <row r="15" spans="2:15">
      <c r="B15" s="23">
        <v>309</v>
      </c>
      <c r="C15" s="12">
        <v>392</v>
      </c>
      <c r="D15" s="13">
        <f t="shared" si="0"/>
        <v>330.27899999999994</v>
      </c>
      <c r="E15" s="5">
        <f t="shared" si="1"/>
        <v>-61.72100000000006</v>
      </c>
    </row>
    <row r="16" spans="2:15">
      <c r="B16" s="23">
        <v>317</v>
      </c>
      <c r="C16" s="12">
        <v>335</v>
      </c>
      <c r="D16" s="13">
        <f t="shared" si="0"/>
        <v>354.15100000000001</v>
      </c>
      <c r="E16" s="5">
        <f t="shared" si="1"/>
        <v>19.15100000000001</v>
      </c>
    </row>
    <row r="17" spans="2:10">
      <c r="B17" s="23">
        <v>318</v>
      </c>
      <c r="C17" s="12">
        <v>340</v>
      </c>
      <c r="D17" s="13">
        <f t="shared" si="0"/>
        <v>357.21600000000007</v>
      </c>
      <c r="E17" s="5">
        <f t="shared" si="1"/>
        <v>17.216000000000065</v>
      </c>
    </row>
    <row r="18" spans="2:10">
      <c r="B18" s="23">
        <v>324</v>
      </c>
      <c r="C18" s="12">
        <v>387</v>
      </c>
      <c r="D18" s="13">
        <f t="shared" si="0"/>
        <v>375.98399999999987</v>
      </c>
      <c r="E18" s="5">
        <f t="shared" si="1"/>
        <v>-11.016000000000133</v>
      </c>
    </row>
    <row r="19" spans="2:10">
      <c r="B19" s="23">
        <v>324</v>
      </c>
      <c r="C19" s="12">
        <v>353</v>
      </c>
      <c r="D19" s="13">
        <f t="shared" si="0"/>
        <v>375.98399999999987</v>
      </c>
      <c r="E19" s="5">
        <f t="shared" si="1"/>
        <v>22.983999999999867</v>
      </c>
    </row>
    <row r="20" spans="2:10">
      <c r="B20" s="23">
        <v>326</v>
      </c>
      <c r="C20" s="12">
        <v>353</v>
      </c>
      <c r="D20" s="13">
        <f t="shared" si="0"/>
        <v>382.38399999999996</v>
      </c>
      <c r="E20" s="5">
        <f t="shared" si="1"/>
        <v>29.383999999999958</v>
      </c>
    </row>
    <row r="21" spans="2:10">
      <c r="B21" s="23">
        <v>332</v>
      </c>
      <c r="C21" s="12">
        <v>383</v>
      </c>
      <c r="D21" s="13">
        <f t="shared" si="0"/>
        <v>402.01600000000002</v>
      </c>
      <c r="E21" s="5">
        <f t="shared" si="1"/>
        <v>19.01600000000002</v>
      </c>
    </row>
    <row r="22" spans="2:10">
      <c r="B22" s="23">
        <v>334</v>
      </c>
      <c r="C22" s="12">
        <v>406</v>
      </c>
      <c r="D22" s="13">
        <f t="shared" si="0"/>
        <v>408.70399999999989</v>
      </c>
      <c r="E22" s="5">
        <f t="shared" si="1"/>
        <v>2.703999999999894</v>
      </c>
    </row>
    <row r="23" spans="2:10">
      <c r="B23" s="23">
        <v>335</v>
      </c>
      <c r="C23" s="12">
        <v>472</v>
      </c>
      <c r="D23" s="13">
        <f t="shared" si="0"/>
        <v>412.07499999999999</v>
      </c>
      <c r="E23" s="5">
        <f t="shared" si="1"/>
        <v>-59.925000000000011</v>
      </c>
    </row>
    <row r="24" spans="2:10">
      <c r="B24" s="23">
        <v>335</v>
      </c>
      <c r="C24" s="12">
        <v>410</v>
      </c>
      <c r="D24" s="13">
        <f t="shared" si="0"/>
        <v>412.07499999999999</v>
      </c>
      <c r="E24" s="5">
        <f t="shared" si="1"/>
        <v>2.0749999999999886</v>
      </c>
    </row>
    <row r="25" spans="2:10">
      <c r="B25" s="23">
        <v>337</v>
      </c>
      <c r="C25" s="12">
        <v>363</v>
      </c>
      <c r="D25" s="13">
        <f t="shared" si="0"/>
        <v>418.87099999999992</v>
      </c>
      <c r="E25" s="5">
        <f t="shared" si="1"/>
        <v>55.870999999999924</v>
      </c>
    </row>
    <row r="26" spans="2:10">
      <c r="B26" s="23">
        <v>338</v>
      </c>
      <c r="C26" s="12">
        <v>460</v>
      </c>
      <c r="D26" s="13">
        <f t="shared" si="0"/>
        <v>422.29599999999999</v>
      </c>
      <c r="E26" s="5">
        <f t="shared" si="1"/>
        <v>-37.704000000000008</v>
      </c>
      <c r="F26" s="4"/>
      <c r="G26" s="4"/>
      <c r="H26" s="4"/>
    </row>
    <row r="27" spans="2:10">
      <c r="B27" s="23">
        <v>343</v>
      </c>
      <c r="C27" s="12">
        <v>390</v>
      </c>
      <c r="D27" s="13">
        <f t="shared" si="0"/>
        <v>439.69099999999997</v>
      </c>
      <c r="E27" s="5">
        <f t="shared" si="1"/>
        <v>49.690999999999974</v>
      </c>
    </row>
    <row r="28" spans="2:10">
      <c r="B28" s="23">
        <v>345</v>
      </c>
      <c r="C28" s="12">
        <v>438</v>
      </c>
      <c r="D28" s="13">
        <f t="shared" si="0"/>
        <v>446.77499999999992</v>
      </c>
      <c r="E28" s="5">
        <f t="shared" si="1"/>
        <v>8.7749999999999204</v>
      </c>
      <c r="F28" s="4"/>
      <c r="G28" s="4"/>
      <c r="H28" s="4"/>
    </row>
    <row r="29" spans="2:10">
      <c r="B29" s="23">
        <v>346</v>
      </c>
      <c r="C29" s="12">
        <v>433</v>
      </c>
      <c r="D29" s="13">
        <f t="shared" si="0"/>
        <v>450.34399999999999</v>
      </c>
      <c r="E29" s="5">
        <f t="shared" si="1"/>
        <v>17.343999999999994</v>
      </c>
    </row>
    <row r="30" spans="2:10">
      <c r="B30" s="23">
        <v>347</v>
      </c>
      <c r="C30" s="12">
        <v>432</v>
      </c>
      <c r="D30" s="13">
        <f t="shared" si="0"/>
        <v>453.93099999999987</v>
      </c>
      <c r="E30" s="5">
        <f t="shared" si="1"/>
        <v>21.930999999999869</v>
      </c>
    </row>
    <row r="31" spans="2:10">
      <c r="B31" s="23">
        <v>351</v>
      </c>
      <c r="C31" s="12">
        <v>506</v>
      </c>
      <c r="D31" s="13">
        <f t="shared" si="0"/>
        <v>468.459</v>
      </c>
      <c r="E31" s="5">
        <f t="shared" si="1"/>
        <v>-37.540999999999997</v>
      </c>
    </row>
    <row r="32" spans="2:10">
      <c r="B32" s="23">
        <v>359</v>
      </c>
      <c r="C32" s="12">
        <v>476</v>
      </c>
      <c r="D32" s="13">
        <f t="shared" si="0"/>
        <v>498.37899999999985</v>
      </c>
      <c r="E32" s="5">
        <f t="shared" si="1"/>
        <v>22.378999999999849</v>
      </c>
      <c r="G32" s="75" t="s">
        <v>29</v>
      </c>
      <c r="H32" s="76"/>
      <c r="I32" s="77"/>
      <c r="J32" s="5">
        <f>D185/C185</f>
        <v>31.104571428571418</v>
      </c>
    </row>
    <row r="33" spans="2:5">
      <c r="B33" s="23">
        <v>360</v>
      </c>
      <c r="C33" s="12">
        <v>557</v>
      </c>
      <c r="D33" s="13">
        <f t="shared" si="0"/>
        <v>502.19999999999987</v>
      </c>
      <c r="E33" s="5">
        <f t="shared" si="1"/>
        <v>-54.800000000000125</v>
      </c>
    </row>
    <row r="34" spans="2:5">
      <c r="B34" s="23">
        <v>360</v>
      </c>
      <c r="C34" s="12">
        <v>479</v>
      </c>
      <c r="D34" s="13">
        <f t="shared" si="0"/>
        <v>502.19999999999987</v>
      </c>
      <c r="E34" s="5">
        <f t="shared" si="1"/>
        <v>23.199999999999875</v>
      </c>
    </row>
    <row r="35" spans="2:5">
      <c r="B35" s="23">
        <v>365</v>
      </c>
      <c r="C35" s="12">
        <v>540</v>
      </c>
      <c r="D35" s="13">
        <f t="shared" si="0"/>
        <v>521.57499999999982</v>
      </c>
      <c r="E35" s="5">
        <f t="shared" si="1"/>
        <v>-18.425000000000182</v>
      </c>
    </row>
    <row r="36" spans="2:5">
      <c r="B36" s="23">
        <v>368</v>
      </c>
      <c r="C36" s="12">
        <v>581</v>
      </c>
      <c r="D36" s="13">
        <f t="shared" si="0"/>
        <v>533.41599999999994</v>
      </c>
      <c r="E36" s="5">
        <f t="shared" si="1"/>
        <v>-47.58400000000006</v>
      </c>
    </row>
    <row r="37" spans="2:5">
      <c r="B37" s="23">
        <v>368</v>
      </c>
      <c r="C37" s="12">
        <v>605</v>
      </c>
      <c r="D37" s="13">
        <f t="shared" si="0"/>
        <v>533.41599999999994</v>
      </c>
      <c r="E37" s="5">
        <f t="shared" si="1"/>
        <v>-71.58400000000006</v>
      </c>
    </row>
    <row r="38" spans="2:5">
      <c r="B38" s="23">
        <v>385</v>
      </c>
      <c r="C38" s="12">
        <v>609</v>
      </c>
      <c r="D38" s="13">
        <f t="shared" si="0"/>
        <v>603.57499999999982</v>
      </c>
      <c r="E38" s="5">
        <f t="shared" si="1"/>
        <v>-5.4250000000001819</v>
      </c>
    </row>
    <row r="39" spans="2:5">
      <c r="B39" s="23">
        <v>387</v>
      </c>
      <c r="C39" s="12">
        <v>538</v>
      </c>
      <c r="D39" s="13">
        <f t="shared" si="0"/>
        <v>612.17099999999982</v>
      </c>
      <c r="E39" s="5">
        <f t="shared" si="1"/>
        <v>74.170999999999822</v>
      </c>
    </row>
    <row r="40" spans="2:5">
      <c r="B40" s="23">
        <v>390</v>
      </c>
      <c r="C40" s="12">
        <v>660</v>
      </c>
      <c r="D40" s="13">
        <f t="shared" si="0"/>
        <v>625.19999999999982</v>
      </c>
      <c r="E40" s="5">
        <f t="shared" si="1"/>
        <v>-34.800000000000182</v>
      </c>
    </row>
    <row r="41" spans="2:5">
      <c r="B41" s="23">
        <v>392</v>
      </c>
      <c r="C41" s="12">
        <v>623</v>
      </c>
      <c r="D41" s="13">
        <f t="shared" si="0"/>
        <v>633.97599999999989</v>
      </c>
      <c r="E41" s="5">
        <f t="shared" si="1"/>
        <v>10.975999999999885</v>
      </c>
    </row>
    <row r="42" spans="2:5">
      <c r="B42" s="23">
        <v>395</v>
      </c>
      <c r="C42" s="12">
        <v>584</v>
      </c>
      <c r="D42" s="13">
        <f t="shared" si="0"/>
        <v>647.27499999999986</v>
      </c>
      <c r="E42" s="5">
        <f t="shared" si="1"/>
        <v>63.274999999999864</v>
      </c>
    </row>
    <row r="43" spans="2:5">
      <c r="B43" s="23">
        <v>405</v>
      </c>
      <c r="C43" s="12">
        <v>715</v>
      </c>
      <c r="D43" s="13">
        <f t="shared" si="0"/>
        <v>692.77499999999986</v>
      </c>
      <c r="E43" s="5">
        <f t="shared" si="1"/>
        <v>-22.225000000000136</v>
      </c>
    </row>
    <row r="44" spans="2:5">
      <c r="B44" s="23">
        <v>413</v>
      </c>
      <c r="C44" s="12">
        <v>754</v>
      </c>
      <c r="D44" s="13">
        <f t="shared" si="0"/>
        <v>730.47099999999978</v>
      </c>
      <c r="E44" s="5">
        <f t="shared" si="1"/>
        <v>-23.529000000000224</v>
      </c>
    </row>
    <row r="45" spans="2:5">
      <c r="B45" s="23">
        <v>438</v>
      </c>
      <c r="C45" s="12">
        <v>840</v>
      </c>
      <c r="D45" s="13">
        <f t="shared" si="0"/>
        <v>855.69599999999969</v>
      </c>
      <c r="E45" s="5">
        <f t="shared" si="1"/>
        <v>15.695999999999685</v>
      </c>
    </row>
    <row r="46" spans="2:5">
      <c r="B46" s="23">
        <v>455</v>
      </c>
      <c r="C46" s="12">
        <v>975</v>
      </c>
      <c r="D46" s="13">
        <f t="shared" si="0"/>
        <v>947.27499999999986</v>
      </c>
      <c r="E46" s="5">
        <f t="shared" si="1"/>
        <v>-27.725000000000136</v>
      </c>
    </row>
    <row r="47" spans="2:5">
      <c r="B47" s="23">
        <v>457</v>
      </c>
      <c r="C47" s="12">
        <v>855</v>
      </c>
      <c r="D47" s="13">
        <f t="shared" si="0"/>
        <v>958.39099999999985</v>
      </c>
      <c r="E47" s="5">
        <f t="shared" si="1"/>
        <v>103.39099999999985</v>
      </c>
    </row>
    <row r="48" spans="2:5">
      <c r="B48" s="23">
        <v>460</v>
      </c>
      <c r="C48" s="12">
        <v>895</v>
      </c>
      <c r="D48" s="13">
        <f t="shared" si="0"/>
        <v>975.19999999999982</v>
      </c>
      <c r="E48" s="5">
        <f t="shared" si="1"/>
        <v>80.199999999999818</v>
      </c>
    </row>
    <row r="49" spans="1:7">
      <c r="B49" s="23">
        <v>502</v>
      </c>
      <c r="C49" s="12">
        <v>1300</v>
      </c>
      <c r="D49" s="13">
        <f t="shared" si="0"/>
        <v>1227.5359999999996</v>
      </c>
      <c r="E49" s="5">
        <f t="shared" si="1"/>
        <v>-72.464000000000397</v>
      </c>
    </row>
    <row r="50" spans="1:7">
      <c r="B50" s="23"/>
      <c r="C50" s="12"/>
      <c r="D50" s="13" t="str">
        <f t="shared" ref="D50:D57" si="2">IF(ISBLANK(B50),"",$C$4*B50^2+$E$4*B50+$G$4)</f>
        <v/>
      </c>
      <c r="E50" s="5" t="str">
        <f t="shared" ref="E50:E57" si="3">IF(ISBLANK(B50),"",D50-C50)</f>
        <v/>
      </c>
    </row>
    <row r="51" spans="1:7">
      <c r="B51" s="23"/>
      <c r="C51" s="12"/>
      <c r="D51" s="13" t="str">
        <f t="shared" si="2"/>
        <v/>
      </c>
      <c r="E51" s="5" t="str">
        <f t="shared" si="3"/>
        <v/>
      </c>
    </row>
    <row r="52" spans="1:7">
      <c r="B52" s="23"/>
      <c r="C52" s="12"/>
      <c r="D52" s="13" t="str">
        <f t="shared" si="2"/>
        <v/>
      </c>
      <c r="E52" s="5" t="str">
        <f t="shared" si="3"/>
        <v/>
      </c>
    </row>
    <row r="53" spans="1:7">
      <c r="B53" s="23"/>
      <c r="C53" s="12"/>
      <c r="D53" s="13" t="str">
        <f t="shared" si="2"/>
        <v/>
      </c>
      <c r="E53" s="5" t="str">
        <f t="shared" si="3"/>
        <v/>
      </c>
    </row>
    <row r="54" spans="1:7">
      <c r="B54" s="23"/>
      <c r="C54" s="12"/>
      <c r="D54" s="13" t="str">
        <f t="shared" si="2"/>
        <v/>
      </c>
      <c r="E54" s="5" t="str">
        <f t="shared" si="3"/>
        <v/>
      </c>
    </row>
    <row r="55" spans="1:7">
      <c r="B55" s="23"/>
      <c r="C55" s="12"/>
      <c r="D55" s="13" t="str">
        <f t="shared" si="2"/>
        <v/>
      </c>
      <c r="E55" s="5" t="str">
        <f t="shared" si="3"/>
        <v/>
      </c>
    </row>
    <row r="56" spans="1:7">
      <c r="B56" s="23"/>
      <c r="C56" s="12"/>
      <c r="D56" s="13" t="str">
        <f t="shared" si="2"/>
        <v/>
      </c>
      <c r="E56" s="5" t="str">
        <f t="shared" si="3"/>
        <v/>
      </c>
    </row>
    <row r="57" spans="1:7">
      <c r="B57" s="23"/>
      <c r="C57" s="12"/>
      <c r="D57" s="13" t="str">
        <f t="shared" si="2"/>
        <v/>
      </c>
      <c r="E57" s="5" t="str">
        <f t="shared" si="3"/>
        <v/>
      </c>
    </row>
    <row r="58" spans="1:7">
      <c r="B58" s="23"/>
      <c r="C58" s="12"/>
      <c r="D58" s="13" t="str">
        <f t="shared" ref="D58" si="4">IF(ISBLANK(B58),"",$C$4*B58^2+$E$4*B58+$G$4)</f>
        <v/>
      </c>
      <c r="E58" s="5" t="str">
        <f t="shared" ref="E58" si="5">IF(ISBLANK(B58),"",D58-C58)</f>
        <v/>
      </c>
    </row>
    <row r="61" spans="1:7" ht="18" customHeight="1">
      <c r="B61" s="72" t="s">
        <v>10</v>
      </c>
      <c r="C61" s="72"/>
      <c r="D61" s="73"/>
      <c r="F61" s="94" t="s">
        <v>22</v>
      </c>
      <c r="G61" s="94"/>
    </row>
    <row r="62" spans="1:7" ht="18" customHeight="1">
      <c r="B62" s="74"/>
      <c r="C62" s="74"/>
      <c r="D62" s="73"/>
      <c r="F62" s="73"/>
      <c r="G62" s="73"/>
    </row>
    <row r="63" spans="1:7" ht="18" customHeight="1">
      <c r="B63" s="74"/>
      <c r="C63" s="74"/>
      <c r="D63" s="73"/>
      <c r="F63" s="73"/>
      <c r="G63" s="73"/>
    </row>
    <row r="64" spans="1:7">
      <c r="A64" s="26"/>
      <c r="B64" s="91" t="s">
        <v>24</v>
      </c>
      <c r="C64" s="92"/>
      <c r="D64" s="38">
        <f>($O$4-$L$4)/50</f>
        <v>6.2</v>
      </c>
      <c r="F64" s="93" t="b">
        <f>NOT(AND(ISBLANK(C4),ISBLANK(E4),ISBLANK(G4)))</f>
        <v>1</v>
      </c>
      <c r="G64" s="93"/>
    </row>
    <row r="65" spans="2:4" ht="15.6">
      <c r="B65" s="27" t="s">
        <v>11</v>
      </c>
      <c r="C65" s="11" t="s">
        <v>2</v>
      </c>
      <c r="D65" s="14" t="s">
        <v>3</v>
      </c>
    </row>
    <row r="66" spans="2:4">
      <c r="B66" s="25">
        <v>0</v>
      </c>
      <c r="C66" s="15">
        <f>IF($F$64,$L$4+B66*$D$64,$B$8)</f>
        <v>200</v>
      </c>
      <c r="D66" s="15">
        <f>IF($F$64,$C$4*C66^2+$E$4*C66+$G$4,$C$8)</f>
        <v>119.80000000000001</v>
      </c>
    </row>
    <row r="67" spans="2:4">
      <c r="B67" s="25">
        <f>B66+1</f>
        <v>1</v>
      </c>
      <c r="C67" s="15">
        <f t="shared" ref="C67:C116" si="6">IF($F$64,$L$4+B67*$D$64,$B$8)</f>
        <v>206.2</v>
      </c>
      <c r="D67" s="15">
        <f t="shared" ref="D67:D116" si="7">IF($F$64,$C$4*C67^2+$E$4*C67+$G$4,$C$8)</f>
        <v>126.03595999999999</v>
      </c>
    </row>
    <row r="68" spans="2:4">
      <c r="B68" s="25">
        <f t="shared" ref="B68:B116" si="8">B67+1</f>
        <v>2</v>
      </c>
      <c r="C68" s="15">
        <f t="shared" si="6"/>
        <v>212.4</v>
      </c>
      <c r="D68" s="15">
        <f t="shared" si="7"/>
        <v>132.96384</v>
      </c>
    </row>
    <row r="69" spans="2:4">
      <c r="B69" s="25">
        <f t="shared" si="8"/>
        <v>3</v>
      </c>
      <c r="C69" s="15">
        <f t="shared" si="6"/>
        <v>218.6</v>
      </c>
      <c r="D69" s="15">
        <f t="shared" si="7"/>
        <v>140.58364</v>
      </c>
    </row>
    <row r="70" spans="2:4">
      <c r="B70" s="25">
        <f t="shared" si="8"/>
        <v>4</v>
      </c>
      <c r="C70" s="15">
        <f t="shared" si="6"/>
        <v>224.8</v>
      </c>
      <c r="D70" s="15">
        <f t="shared" si="7"/>
        <v>148.89536000000004</v>
      </c>
    </row>
    <row r="71" spans="2:4">
      <c r="B71" s="25">
        <f t="shared" si="8"/>
        <v>5</v>
      </c>
      <c r="C71" s="15">
        <f t="shared" si="6"/>
        <v>231</v>
      </c>
      <c r="D71" s="15">
        <f t="shared" si="7"/>
        <v>157.899</v>
      </c>
    </row>
    <row r="72" spans="2:4">
      <c r="B72" s="25">
        <f t="shared" si="8"/>
        <v>6</v>
      </c>
      <c r="C72" s="15">
        <f t="shared" si="6"/>
        <v>237.2</v>
      </c>
      <c r="D72" s="15">
        <f t="shared" si="7"/>
        <v>167.59456</v>
      </c>
    </row>
    <row r="73" spans="2:4">
      <c r="B73" s="25">
        <f t="shared" si="8"/>
        <v>7</v>
      </c>
      <c r="C73" s="15">
        <f t="shared" si="6"/>
        <v>243.4</v>
      </c>
      <c r="D73" s="15">
        <f t="shared" si="7"/>
        <v>177.98204000000004</v>
      </c>
    </row>
    <row r="74" spans="2:4">
      <c r="B74" s="25">
        <f t="shared" si="8"/>
        <v>8</v>
      </c>
      <c r="C74" s="15">
        <f t="shared" si="6"/>
        <v>249.6</v>
      </c>
      <c r="D74" s="15">
        <f t="shared" si="7"/>
        <v>189.06144</v>
      </c>
    </row>
    <row r="75" spans="2:4">
      <c r="B75" s="25">
        <f t="shared" si="8"/>
        <v>9</v>
      </c>
      <c r="C75" s="15">
        <f t="shared" si="6"/>
        <v>255.8</v>
      </c>
      <c r="D75" s="15">
        <f t="shared" si="7"/>
        <v>200.83276000000006</v>
      </c>
    </row>
    <row r="76" spans="2:4">
      <c r="B76" s="25">
        <f t="shared" si="8"/>
        <v>10</v>
      </c>
      <c r="C76" s="15">
        <f t="shared" si="6"/>
        <v>262</v>
      </c>
      <c r="D76" s="15">
        <f t="shared" si="7"/>
        <v>213.29599999999999</v>
      </c>
    </row>
    <row r="77" spans="2:4">
      <c r="B77" s="25">
        <f t="shared" si="8"/>
        <v>11</v>
      </c>
      <c r="C77" s="15">
        <f t="shared" si="6"/>
        <v>268.2</v>
      </c>
      <c r="D77" s="15">
        <f t="shared" si="7"/>
        <v>226.45116000000002</v>
      </c>
    </row>
    <row r="78" spans="2:4">
      <c r="B78" s="25">
        <f t="shared" si="8"/>
        <v>12</v>
      </c>
      <c r="C78" s="15">
        <f t="shared" si="6"/>
        <v>274.39999999999998</v>
      </c>
      <c r="D78" s="15">
        <f t="shared" si="7"/>
        <v>240.29823999999991</v>
      </c>
    </row>
    <row r="79" spans="2:4">
      <c r="B79" s="25">
        <f t="shared" si="8"/>
        <v>13</v>
      </c>
      <c r="C79" s="15">
        <f t="shared" si="6"/>
        <v>280.60000000000002</v>
      </c>
      <c r="D79" s="15">
        <f t="shared" si="7"/>
        <v>254.83724000000001</v>
      </c>
    </row>
    <row r="80" spans="2:4">
      <c r="B80" s="25">
        <f t="shared" si="8"/>
        <v>14</v>
      </c>
      <c r="C80" s="15">
        <f t="shared" si="6"/>
        <v>286.8</v>
      </c>
      <c r="D80" s="15">
        <f t="shared" si="7"/>
        <v>270.06815999999998</v>
      </c>
    </row>
    <row r="81" spans="2:4">
      <c r="B81" s="25">
        <f t="shared" si="8"/>
        <v>15</v>
      </c>
      <c r="C81" s="15">
        <f t="shared" si="6"/>
        <v>293</v>
      </c>
      <c r="D81" s="15">
        <f t="shared" si="7"/>
        <v>285.99100000000004</v>
      </c>
    </row>
    <row r="82" spans="2:4">
      <c r="B82" s="25">
        <f t="shared" si="8"/>
        <v>16</v>
      </c>
      <c r="C82" s="15">
        <f t="shared" si="6"/>
        <v>299.2</v>
      </c>
      <c r="D82" s="15">
        <f t="shared" si="7"/>
        <v>302.60575999999998</v>
      </c>
    </row>
    <row r="83" spans="2:4">
      <c r="B83" s="25">
        <f t="shared" si="8"/>
        <v>17</v>
      </c>
      <c r="C83" s="15">
        <f t="shared" si="6"/>
        <v>305.39999999999998</v>
      </c>
      <c r="D83" s="15">
        <f t="shared" si="7"/>
        <v>319.91243999999989</v>
      </c>
    </row>
    <row r="84" spans="2:4">
      <c r="B84" s="25">
        <f t="shared" si="8"/>
        <v>18</v>
      </c>
      <c r="C84" s="15">
        <f t="shared" si="6"/>
        <v>311.60000000000002</v>
      </c>
      <c r="D84" s="15">
        <f t="shared" si="7"/>
        <v>337.91104000000001</v>
      </c>
    </row>
    <row r="85" spans="2:4">
      <c r="B85" s="25">
        <f t="shared" si="8"/>
        <v>19</v>
      </c>
      <c r="C85" s="15">
        <f t="shared" si="6"/>
        <v>317.8</v>
      </c>
      <c r="D85" s="15">
        <f t="shared" si="7"/>
        <v>356.60156000000012</v>
      </c>
    </row>
    <row r="86" spans="2:4">
      <c r="B86" s="25">
        <f t="shared" si="8"/>
        <v>20</v>
      </c>
      <c r="C86" s="15">
        <f t="shared" si="6"/>
        <v>324</v>
      </c>
      <c r="D86" s="15">
        <f t="shared" si="7"/>
        <v>375.98399999999987</v>
      </c>
    </row>
    <row r="87" spans="2:4">
      <c r="B87" s="25">
        <f t="shared" si="8"/>
        <v>21</v>
      </c>
      <c r="C87" s="15">
        <f t="shared" si="6"/>
        <v>330.20000000000005</v>
      </c>
      <c r="D87" s="15">
        <f t="shared" si="7"/>
        <v>396.05836000000016</v>
      </c>
    </row>
    <row r="88" spans="2:4">
      <c r="B88" s="25">
        <f t="shared" si="8"/>
        <v>22</v>
      </c>
      <c r="C88" s="15">
        <f t="shared" si="6"/>
        <v>336.4</v>
      </c>
      <c r="D88" s="15">
        <f t="shared" si="7"/>
        <v>416.82463999999999</v>
      </c>
    </row>
    <row r="89" spans="2:4">
      <c r="B89" s="25">
        <f t="shared" si="8"/>
        <v>23</v>
      </c>
      <c r="C89" s="15">
        <f t="shared" si="6"/>
        <v>342.6</v>
      </c>
      <c r="D89" s="15">
        <f t="shared" si="7"/>
        <v>438.28284000000002</v>
      </c>
    </row>
    <row r="90" spans="2:4">
      <c r="B90" s="25">
        <f t="shared" si="8"/>
        <v>24</v>
      </c>
      <c r="C90" s="15">
        <f t="shared" si="6"/>
        <v>348.8</v>
      </c>
      <c r="D90" s="15">
        <f t="shared" si="7"/>
        <v>460.43295999999981</v>
      </c>
    </row>
    <row r="91" spans="2:4">
      <c r="B91" s="25">
        <f t="shared" si="8"/>
        <v>25</v>
      </c>
      <c r="C91" s="15">
        <f t="shared" si="6"/>
        <v>355</v>
      </c>
      <c r="D91" s="15">
        <f t="shared" si="7"/>
        <v>483.27499999999992</v>
      </c>
    </row>
    <row r="92" spans="2:4">
      <c r="B92" s="25">
        <f t="shared" si="8"/>
        <v>26</v>
      </c>
      <c r="C92" s="15">
        <f t="shared" si="6"/>
        <v>361.20000000000005</v>
      </c>
      <c r="D92" s="15">
        <f t="shared" si="7"/>
        <v>506.80896000000013</v>
      </c>
    </row>
    <row r="93" spans="2:4">
      <c r="B93" s="25">
        <f t="shared" si="8"/>
        <v>27</v>
      </c>
      <c r="C93" s="15">
        <f t="shared" si="6"/>
        <v>367.4</v>
      </c>
      <c r="D93" s="15">
        <f t="shared" si="7"/>
        <v>531.0348399999998</v>
      </c>
    </row>
    <row r="94" spans="2:4">
      <c r="B94" s="25">
        <f t="shared" si="8"/>
        <v>28</v>
      </c>
      <c r="C94" s="15">
        <f t="shared" si="6"/>
        <v>373.6</v>
      </c>
      <c r="D94" s="15">
        <f t="shared" si="7"/>
        <v>555.95263999999997</v>
      </c>
    </row>
    <row r="95" spans="2:4">
      <c r="B95" s="25">
        <f t="shared" si="8"/>
        <v>29</v>
      </c>
      <c r="C95" s="15">
        <f t="shared" si="6"/>
        <v>379.8</v>
      </c>
      <c r="D95" s="15">
        <f t="shared" si="7"/>
        <v>581.5623599999999</v>
      </c>
    </row>
    <row r="96" spans="2:4">
      <c r="B96" s="25">
        <f t="shared" si="8"/>
        <v>30</v>
      </c>
      <c r="C96" s="15">
        <f t="shared" si="6"/>
        <v>386</v>
      </c>
      <c r="D96" s="15">
        <f t="shared" si="7"/>
        <v>607.86400000000003</v>
      </c>
    </row>
    <row r="97" spans="2:4">
      <c r="B97" s="25">
        <f t="shared" si="8"/>
        <v>31</v>
      </c>
      <c r="C97" s="15">
        <f t="shared" si="6"/>
        <v>392.20000000000005</v>
      </c>
      <c r="D97" s="15">
        <f t="shared" si="7"/>
        <v>634.85755999999992</v>
      </c>
    </row>
    <row r="98" spans="2:4">
      <c r="B98" s="25">
        <f t="shared" si="8"/>
        <v>32</v>
      </c>
      <c r="C98" s="15">
        <f t="shared" si="6"/>
        <v>398.4</v>
      </c>
      <c r="D98" s="15">
        <f t="shared" si="7"/>
        <v>662.54303999999956</v>
      </c>
    </row>
    <row r="99" spans="2:4">
      <c r="B99" s="25">
        <f t="shared" si="8"/>
        <v>33</v>
      </c>
      <c r="C99" s="15">
        <f t="shared" si="6"/>
        <v>404.6</v>
      </c>
      <c r="D99" s="15">
        <f t="shared" si="7"/>
        <v>690.9204400000001</v>
      </c>
    </row>
    <row r="100" spans="2:4">
      <c r="B100" s="25">
        <f t="shared" si="8"/>
        <v>34</v>
      </c>
      <c r="C100" s="15">
        <f t="shared" si="6"/>
        <v>410.8</v>
      </c>
      <c r="D100" s="15">
        <f t="shared" si="7"/>
        <v>719.98976000000016</v>
      </c>
    </row>
    <row r="101" spans="2:4">
      <c r="B101" s="25">
        <f t="shared" si="8"/>
        <v>35</v>
      </c>
      <c r="C101" s="15">
        <f t="shared" si="6"/>
        <v>417</v>
      </c>
      <c r="D101" s="15">
        <f t="shared" si="7"/>
        <v>749.75099999999998</v>
      </c>
    </row>
    <row r="102" spans="2:4">
      <c r="B102" s="25">
        <f t="shared" si="8"/>
        <v>36</v>
      </c>
      <c r="C102" s="15">
        <f t="shared" si="6"/>
        <v>423.20000000000005</v>
      </c>
      <c r="D102" s="15">
        <f t="shared" si="7"/>
        <v>780.20416000000023</v>
      </c>
    </row>
    <row r="103" spans="2:4">
      <c r="B103" s="25">
        <f t="shared" si="8"/>
        <v>37</v>
      </c>
      <c r="C103" s="15">
        <f t="shared" si="6"/>
        <v>429.4</v>
      </c>
      <c r="D103" s="15">
        <f t="shared" si="7"/>
        <v>811.34923999999978</v>
      </c>
    </row>
    <row r="104" spans="2:4">
      <c r="B104" s="25">
        <f t="shared" si="8"/>
        <v>38</v>
      </c>
      <c r="C104" s="15">
        <f t="shared" si="6"/>
        <v>435.6</v>
      </c>
      <c r="D104" s="15">
        <f t="shared" si="7"/>
        <v>843.18624</v>
      </c>
    </row>
    <row r="105" spans="2:4">
      <c r="B105" s="25">
        <f t="shared" si="8"/>
        <v>39</v>
      </c>
      <c r="C105" s="15">
        <f t="shared" si="6"/>
        <v>441.8</v>
      </c>
      <c r="D105" s="15">
        <f t="shared" si="7"/>
        <v>875.71515999999997</v>
      </c>
    </row>
    <row r="106" spans="2:4">
      <c r="B106" s="25">
        <f t="shared" si="8"/>
        <v>40</v>
      </c>
      <c r="C106" s="15">
        <f t="shared" si="6"/>
        <v>448</v>
      </c>
      <c r="D106" s="15">
        <f t="shared" si="7"/>
        <v>908.93599999999969</v>
      </c>
    </row>
    <row r="107" spans="2:4">
      <c r="B107" s="25">
        <f t="shared" si="8"/>
        <v>41</v>
      </c>
      <c r="C107" s="15">
        <f t="shared" si="6"/>
        <v>454.20000000000005</v>
      </c>
      <c r="D107" s="15">
        <f t="shared" si="7"/>
        <v>942.84876000000008</v>
      </c>
    </row>
    <row r="108" spans="2:4">
      <c r="B108" s="25">
        <f t="shared" si="8"/>
        <v>42</v>
      </c>
      <c r="C108" s="15">
        <f t="shared" si="6"/>
        <v>460.40000000000003</v>
      </c>
      <c r="D108" s="15">
        <f t="shared" si="7"/>
        <v>977.45344000000023</v>
      </c>
    </row>
    <row r="109" spans="2:4">
      <c r="B109" s="25">
        <f t="shared" si="8"/>
        <v>43</v>
      </c>
      <c r="C109" s="15">
        <f t="shared" si="6"/>
        <v>466.6</v>
      </c>
      <c r="D109" s="15">
        <f t="shared" si="7"/>
        <v>1012.7500400000001</v>
      </c>
    </row>
    <row r="110" spans="2:4">
      <c r="B110" s="25">
        <f t="shared" si="8"/>
        <v>44</v>
      </c>
      <c r="C110" s="15">
        <f t="shared" si="6"/>
        <v>472.8</v>
      </c>
      <c r="D110" s="15">
        <f t="shared" si="7"/>
        <v>1048.7385599999998</v>
      </c>
    </row>
    <row r="111" spans="2:4">
      <c r="B111" s="25">
        <f t="shared" si="8"/>
        <v>45</v>
      </c>
      <c r="C111" s="15">
        <f t="shared" si="6"/>
        <v>479</v>
      </c>
      <c r="D111" s="15">
        <f t="shared" si="7"/>
        <v>1085.4190000000001</v>
      </c>
    </row>
    <row r="112" spans="2:4">
      <c r="B112" s="25">
        <f t="shared" si="8"/>
        <v>46</v>
      </c>
      <c r="C112" s="15">
        <f t="shared" si="6"/>
        <v>485.2</v>
      </c>
      <c r="D112" s="15">
        <f t="shared" si="7"/>
        <v>1122.7913599999997</v>
      </c>
    </row>
    <row r="113" spans="2:4">
      <c r="B113" s="25">
        <f t="shared" si="8"/>
        <v>47</v>
      </c>
      <c r="C113" s="15">
        <f t="shared" si="6"/>
        <v>491.40000000000003</v>
      </c>
      <c r="D113" s="15">
        <f t="shared" si="7"/>
        <v>1160.85564</v>
      </c>
    </row>
    <row r="114" spans="2:4">
      <c r="B114" s="25">
        <f t="shared" si="8"/>
        <v>48</v>
      </c>
      <c r="C114" s="15">
        <f t="shared" si="6"/>
        <v>497.6</v>
      </c>
      <c r="D114" s="15">
        <f t="shared" si="7"/>
        <v>1199.6118399999996</v>
      </c>
    </row>
    <row r="115" spans="2:4">
      <c r="B115" s="25">
        <f t="shared" si="8"/>
        <v>49</v>
      </c>
      <c r="C115" s="15">
        <f t="shared" si="6"/>
        <v>503.8</v>
      </c>
      <c r="D115" s="15">
        <f t="shared" si="7"/>
        <v>1239.05996</v>
      </c>
    </row>
    <row r="116" spans="2:4">
      <c r="B116" s="25">
        <f t="shared" si="8"/>
        <v>50</v>
      </c>
      <c r="C116" s="15">
        <f t="shared" si="6"/>
        <v>510</v>
      </c>
      <c r="D116" s="15">
        <f t="shared" si="7"/>
        <v>1279.1999999999996</v>
      </c>
    </row>
    <row r="117" spans="2:4">
      <c r="B117" s="28"/>
      <c r="C117" s="29"/>
      <c r="D117" s="29"/>
    </row>
    <row r="130" spans="2:4">
      <c r="B130" s="72" t="s">
        <v>25</v>
      </c>
      <c r="C130" s="72"/>
      <c r="D130" s="73"/>
    </row>
    <row r="131" spans="2:4">
      <c r="B131" s="74"/>
      <c r="C131" s="74"/>
      <c r="D131" s="73"/>
    </row>
    <row r="132" spans="2:4">
      <c r="B132" s="74"/>
      <c r="C132" s="74"/>
      <c r="D132" s="73"/>
    </row>
    <row r="133" spans="2:4">
      <c r="B133" s="27" t="s">
        <v>11</v>
      </c>
      <c r="C133" s="47" t="s">
        <v>26</v>
      </c>
      <c r="D133" s="47" t="s">
        <v>27</v>
      </c>
    </row>
    <row r="134" spans="2:4">
      <c r="B134" s="25">
        <v>0</v>
      </c>
      <c r="C134" s="15">
        <f>IF(ISBLANK(B8),0,1)</f>
        <v>1</v>
      </c>
      <c r="D134" s="15">
        <f>IF(ISBLANK(B8),0,ABS(E8))</f>
        <v>0.33099999999996044</v>
      </c>
    </row>
    <row r="135" spans="2:4">
      <c r="B135" s="25">
        <f>B134+1</f>
        <v>1</v>
      </c>
      <c r="C135" s="15">
        <f t="shared" ref="C135:C184" si="9">IF(ISBLANK(B9),0,1)</f>
        <v>1</v>
      </c>
      <c r="D135" s="15">
        <f t="shared" ref="D135:D184" si="10">IF(ISBLANK(B9),0,ABS(E9))</f>
        <v>5.1789999999999168</v>
      </c>
    </row>
    <row r="136" spans="2:4">
      <c r="B136" s="25">
        <f t="shared" ref="B136:B184" si="11">B135+1</f>
        <v>2</v>
      </c>
      <c r="C136" s="15">
        <f t="shared" si="9"/>
        <v>1</v>
      </c>
      <c r="D136" s="15">
        <f t="shared" si="10"/>
        <v>3.4250000000000114</v>
      </c>
    </row>
    <row r="137" spans="2:4">
      <c r="B137" s="25">
        <f t="shared" si="11"/>
        <v>3</v>
      </c>
      <c r="C137" s="15">
        <f t="shared" si="9"/>
        <v>1</v>
      </c>
      <c r="D137" s="15">
        <f t="shared" si="10"/>
        <v>21.39999999999992</v>
      </c>
    </row>
    <row r="138" spans="2:4">
      <c r="B138" s="25">
        <f t="shared" si="11"/>
        <v>4</v>
      </c>
      <c r="C138" s="15">
        <f t="shared" si="9"/>
        <v>1</v>
      </c>
      <c r="D138" s="15">
        <f t="shared" si="10"/>
        <v>8.9839999999999804</v>
      </c>
    </row>
    <row r="139" spans="2:4">
      <c r="B139" s="25">
        <f t="shared" si="11"/>
        <v>5</v>
      </c>
      <c r="C139" s="15">
        <f t="shared" si="9"/>
        <v>1</v>
      </c>
      <c r="D139" s="15">
        <f t="shared" si="10"/>
        <v>5.3999999999999204</v>
      </c>
    </row>
    <row r="140" spans="2:4">
      <c r="B140" s="25">
        <f t="shared" si="11"/>
        <v>6</v>
      </c>
      <c r="C140" s="15">
        <f t="shared" si="9"/>
        <v>1</v>
      </c>
      <c r="D140" s="15">
        <f t="shared" si="10"/>
        <v>15.77499999999992</v>
      </c>
    </row>
    <row r="141" spans="2:4">
      <c r="B141" s="25">
        <f t="shared" si="11"/>
        <v>7</v>
      </c>
      <c r="C141" s="15">
        <f t="shared" si="9"/>
        <v>1</v>
      </c>
      <c r="D141" s="15">
        <f t="shared" si="10"/>
        <v>61.72100000000006</v>
      </c>
    </row>
    <row r="142" spans="2:4">
      <c r="B142" s="25">
        <f t="shared" si="11"/>
        <v>8</v>
      </c>
      <c r="C142" s="15">
        <f t="shared" si="9"/>
        <v>1</v>
      </c>
      <c r="D142" s="15">
        <f t="shared" si="10"/>
        <v>19.15100000000001</v>
      </c>
    </row>
    <row r="143" spans="2:4">
      <c r="B143" s="25">
        <f t="shared" si="11"/>
        <v>9</v>
      </c>
      <c r="C143" s="15">
        <f t="shared" si="9"/>
        <v>1</v>
      </c>
      <c r="D143" s="15">
        <f t="shared" si="10"/>
        <v>17.216000000000065</v>
      </c>
    </row>
    <row r="144" spans="2:4">
      <c r="B144" s="25">
        <f t="shared" si="11"/>
        <v>10</v>
      </c>
      <c r="C144" s="15">
        <f t="shared" si="9"/>
        <v>1</v>
      </c>
      <c r="D144" s="15">
        <f t="shared" si="10"/>
        <v>11.016000000000133</v>
      </c>
    </row>
    <row r="145" spans="2:4">
      <c r="B145" s="25">
        <f t="shared" si="11"/>
        <v>11</v>
      </c>
      <c r="C145" s="15">
        <f t="shared" si="9"/>
        <v>1</v>
      </c>
      <c r="D145" s="15">
        <f t="shared" si="10"/>
        <v>22.983999999999867</v>
      </c>
    </row>
    <row r="146" spans="2:4">
      <c r="B146" s="25">
        <f t="shared" si="11"/>
        <v>12</v>
      </c>
      <c r="C146" s="15">
        <f t="shared" si="9"/>
        <v>1</v>
      </c>
      <c r="D146" s="15">
        <f t="shared" si="10"/>
        <v>29.383999999999958</v>
      </c>
    </row>
    <row r="147" spans="2:4">
      <c r="B147" s="25">
        <f t="shared" si="11"/>
        <v>13</v>
      </c>
      <c r="C147" s="15">
        <f t="shared" si="9"/>
        <v>1</v>
      </c>
      <c r="D147" s="15">
        <f t="shared" si="10"/>
        <v>19.01600000000002</v>
      </c>
    </row>
    <row r="148" spans="2:4">
      <c r="B148" s="25">
        <f t="shared" si="11"/>
        <v>14</v>
      </c>
      <c r="C148" s="15">
        <f t="shared" si="9"/>
        <v>1</v>
      </c>
      <c r="D148" s="15">
        <f t="shared" si="10"/>
        <v>2.703999999999894</v>
      </c>
    </row>
    <row r="149" spans="2:4">
      <c r="B149" s="25">
        <f t="shared" si="11"/>
        <v>15</v>
      </c>
      <c r="C149" s="15">
        <f t="shared" si="9"/>
        <v>1</v>
      </c>
      <c r="D149" s="15">
        <f t="shared" si="10"/>
        <v>59.925000000000011</v>
      </c>
    </row>
    <row r="150" spans="2:4">
      <c r="B150" s="25">
        <f t="shared" si="11"/>
        <v>16</v>
      </c>
      <c r="C150" s="15">
        <f t="shared" si="9"/>
        <v>1</v>
      </c>
      <c r="D150" s="15">
        <f t="shared" si="10"/>
        <v>2.0749999999999886</v>
      </c>
    </row>
    <row r="151" spans="2:4">
      <c r="B151" s="25">
        <f t="shared" si="11"/>
        <v>17</v>
      </c>
      <c r="C151" s="15">
        <f t="shared" si="9"/>
        <v>1</v>
      </c>
      <c r="D151" s="15">
        <f t="shared" si="10"/>
        <v>55.870999999999924</v>
      </c>
    </row>
    <row r="152" spans="2:4">
      <c r="B152" s="25">
        <f t="shared" si="11"/>
        <v>18</v>
      </c>
      <c r="C152" s="15">
        <f t="shared" si="9"/>
        <v>1</v>
      </c>
      <c r="D152" s="15">
        <f t="shared" si="10"/>
        <v>37.704000000000008</v>
      </c>
    </row>
    <row r="153" spans="2:4">
      <c r="B153" s="25">
        <f t="shared" si="11"/>
        <v>19</v>
      </c>
      <c r="C153" s="15">
        <f t="shared" si="9"/>
        <v>1</v>
      </c>
      <c r="D153" s="15">
        <f t="shared" si="10"/>
        <v>49.690999999999974</v>
      </c>
    </row>
    <row r="154" spans="2:4">
      <c r="B154" s="25">
        <f t="shared" si="11"/>
        <v>20</v>
      </c>
      <c r="C154" s="15">
        <f t="shared" si="9"/>
        <v>1</v>
      </c>
      <c r="D154" s="15">
        <f t="shared" si="10"/>
        <v>8.7749999999999204</v>
      </c>
    </row>
    <row r="155" spans="2:4">
      <c r="B155" s="25">
        <f t="shared" si="11"/>
        <v>21</v>
      </c>
      <c r="C155" s="15">
        <f t="shared" si="9"/>
        <v>1</v>
      </c>
      <c r="D155" s="15">
        <f t="shared" si="10"/>
        <v>17.343999999999994</v>
      </c>
    </row>
    <row r="156" spans="2:4">
      <c r="B156" s="25">
        <f t="shared" si="11"/>
        <v>22</v>
      </c>
      <c r="C156" s="15">
        <f t="shared" si="9"/>
        <v>1</v>
      </c>
      <c r="D156" s="15">
        <f t="shared" si="10"/>
        <v>21.930999999999869</v>
      </c>
    </row>
    <row r="157" spans="2:4">
      <c r="B157" s="25">
        <f t="shared" si="11"/>
        <v>23</v>
      </c>
      <c r="C157" s="15">
        <f t="shared" si="9"/>
        <v>1</v>
      </c>
      <c r="D157" s="15">
        <f t="shared" si="10"/>
        <v>37.540999999999997</v>
      </c>
    </row>
    <row r="158" spans="2:4">
      <c r="B158" s="25">
        <f t="shared" si="11"/>
        <v>24</v>
      </c>
      <c r="C158" s="15">
        <f t="shared" si="9"/>
        <v>1</v>
      </c>
      <c r="D158" s="15">
        <f t="shared" si="10"/>
        <v>22.378999999999849</v>
      </c>
    </row>
    <row r="159" spans="2:4">
      <c r="B159" s="25">
        <f t="shared" si="11"/>
        <v>25</v>
      </c>
      <c r="C159" s="15">
        <f t="shared" si="9"/>
        <v>1</v>
      </c>
      <c r="D159" s="15">
        <f t="shared" si="10"/>
        <v>54.800000000000125</v>
      </c>
    </row>
    <row r="160" spans="2:4">
      <c r="B160" s="25">
        <f t="shared" si="11"/>
        <v>26</v>
      </c>
      <c r="C160" s="15">
        <f t="shared" si="9"/>
        <v>1</v>
      </c>
      <c r="D160" s="15">
        <f t="shared" si="10"/>
        <v>23.199999999999875</v>
      </c>
    </row>
    <row r="161" spans="2:4">
      <c r="B161" s="25">
        <f t="shared" si="11"/>
        <v>27</v>
      </c>
      <c r="C161" s="15">
        <f t="shared" si="9"/>
        <v>1</v>
      </c>
      <c r="D161" s="15">
        <f t="shared" si="10"/>
        <v>18.425000000000182</v>
      </c>
    </row>
    <row r="162" spans="2:4">
      <c r="B162" s="25">
        <f t="shared" si="11"/>
        <v>28</v>
      </c>
      <c r="C162" s="15">
        <f t="shared" si="9"/>
        <v>1</v>
      </c>
      <c r="D162" s="15">
        <f t="shared" si="10"/>
        <v>47.58400000000006</v>
      </c>
    </row>
    <row r="163" spans="2:4">
      <c r="B163" s="25">
        <f t="shared" si="11"/>
        <v>29</v>
      </c>
      <c r="C163" s="15">
        <f t="shared" si="9"/>
        <v>1</v>
      </c>
      <c r="D163" s="15">
        <f t="shared" si="10"/>
        <v>71.58400000000006</v>
      </c>
    </row>
    <row r="164" spans="2:4">
      <c r="B164" s="25">
        <f t="shared" si="11"/>
        <v>30</v>
      </c>
      <c r="C164" s="15">
        <f t="shared" si="9"/>
        <v>1</v>
      </c>
      <c r="D164" s="15">
        <f t="shared" si="10"/>
        <v>5.4250000000001819</v>
      </c>
    </row>
    <row r="165" spans="2:4">
      <c r="B165" s="25">
        <f t="shared" si="11"/>
        <v>31</v>
      </c>
      <c r="C165" s="15">
        <f t="shared" si="9"/>
        <v>1</v>
      </c>
      <c r="D165" s="15">
        <f t="shared" si="10"/>
        <v>74.170999999999822</v>
      </c>
    </row>
    <row r="166" spans="2:4">
      <c r="B166" s="25">
        <f t="shared" si="11"/>
        <v>32</v>
      </c>
      <c r="C166" s="15">
        <f t="shared" si="9"/>
        <v>1</v>
      </c>
      <c r="D166" s="15">
        <f t="shared" si="10"/>
        <v>34.800000000000182</v>
      </c>
    </row>
    <row r="167" spans="2:4">
      <c r="B167" s="25">
        <f t="shared" si="11"/>
        <v>33</v>
      </c>
      <c r="C167" s="15">
        <f t="shared" si="9"/>
        <v>1</v>
      </c>
      <c r="D167" s="15">
        <f t="shared" si="10"/>
        <v>10.975999999999885</v>
      </c>
    </row>
    <row r="168" spans="2:4">
      <c r="B168" s="25">
        <f t="shared" si="11"/>
        <v>34</v>
      </c>
      <c r="C168" s="15">
        <f t="shared" si="9"/>
        <v>1</v>
      </c>
      <c r="D168" s="15">
        <f t="shared" si="10"/>
        <v>63.274999999999864</v>
      </c>
    </row>
    <row r="169" spans="2:4">
      <c r="B169" s="25">
        <f t="shared" si="11"/>
        <v>35</v>
      </c>
      <c r="C169" s="15">
        <f t="shared" si="9"/>
        <v>1</v>
      </c>
      <c r="D169" s="15">
        <f t="shared" si="10"/>
        <v>22.225000000000136</v>
      </c>
    </row>
    <row r="170" spans="2:4">
      <c r="B170" s="25">
        <f t="shared" si="11"/>
        <v>36</v>
      </c>
      <c r="C170" s="15">
        <f t="shared" si="9"/>
        <v>1</v>
      </c>
      <c r="D170" s="15">
        <f t="shared" si="10"/>
        <v>23.529000000000224</v>
      </c>
    </row>
    <row r="171" spans="2:4">
      <c r="B171" s="25">
        <f t="shared" si="11"/>
        <v>37</v>
      </c>
      <c r="C171" s="15">
        <f t="shared" si="9"/>
        <v>1</v>
      </c>
      <c r="D171" s="15">
        <f t="shared" si="10"/>
        <v>15.695999999999685</v>
      </c>
    </row>
    <row r="172" spans="2:4">
      <c r="B172" s="25">
        <f t="shared" si="11"/>
        <v>38</v>
      </c>
      <c r="C172" s="15">
        <f t="shared" si="9"/>
        <v>1</v>
      </c>
      <c r="D172" s="15">
        <f t="shared" si="10"/>
        <v>27.725000000000136</v>
      </c>
    </row>
    <row r="173" spans="2:4">
      <c r="B173" s="25">
        <f t="shared" si="11"/>
        <v>39</v>
      </c>
      <c r="C173" s="15">
        <f t="shared" si="9"/>
        <v>1</v>
      </c>
      <c r="D173" s="15">
        <f t="shared" si="10"/>
        <v>103.39099999999985</v>
      </c>
    </row>
    <row r="174" spans="2:4">
      <c r="B174" s="25">
        <f t="shared" si="11"/>
        <v>40</v>
      </c>
      <c r="C174" s="15">
        <f t="shared" si="9"/>
        <v>1</v>
      </c>
      <c r="D174" s="15">
        <f t="shared" si="10"/>
        <v>80.199999999999818</v>
      </c>
    </row>
    <row r="175" spans="2:4">
      <c r="B175" s="25">
        <f t="shared" si="11"/>
        <v>41</v>
      </c>
      <c r="C175" s="15">
        <f t="shared" si="9"/>
        <v>1</v>
      </c>
      <c r="D175" s="15">
        <f t="shared" si="10"/>
        <v>72.464000000000397</v>
      </c>
    </row>
    <row r="176" spans="2:4">
      <c r="B176" s="25">
        <f t="shared" si="11"/>
        <v>42</v>
      </c>
      <c r="C176" s="15">
        <f t="shared" si="9"/>
        <v>0</v>
      </c>
      <c r="D176" s="15">
        <f t="shared" si="10"/>
        <v>0</v>
      </c>
    </row>
    <row r="177" spans="2:4">
      <c r="B177" s="25">
        <f t="shared" si="11"/>
        <v>43</v>
      </c>
      <c r="C177" s="15">
        <f t="shared" si="9"/>
        <v>0</v>
      </c>
      <c r="D177" s="15">
        <f t="shared" si="10"/>
        <v>0</v>
      </c>
    </row>
    <row r="178" spans="2:4">
      <c r="B178" s="25">
        <f t="shared" si="11"/>
        <v>44</v>
      </c>
      <c r="C178" s="15">
        <f t="shared" si="9"/>
        <v>0</v>
      </c>
      <c r="D178" s="15">
        <f t="shared" si="10"/>
        <v>0</v>
      </c>
    </row>
    <row r="179" spans="2:4">
      <c r="B179" s="25">
        <f t="shared" si="11"/>
        <v>45</v>
      </c>
      <c r="C179" s="15">
        <f t="shared" si="9"/>
        <v>0</v>
      </c>
      <c r="D179" s="15">
        <f t="shared" si="10"/>
        <v>0</v>
      </c>
    </row>
    <row r="180" spans="2:4">
      <c r="B180" s="25">
        <f t="shared" si="11"/>
        <v>46</v>
      </c>
      <c r="C180" s="15">
        <f t="shared" si="9"/>
        <v>0</v>
      </c>
      <c r="D180" s="15">
        <f t="shared" si="10"/>
        <v>0</v>
      </c>
    </row>
    <row r="181" spans="2:4">
      <c r="B181" s="25">
        <f t="shared" si="11"/>
        <v>47</v>
      </c>
      <c r="C181" s="15">
        <f t="shared" si="9"/>
        <v>0</v>
      </c>
      <c r="D181" s="15">
        <f t="shared" si="10"/>
        <v>0</v>
      </c>
    </row>
    <row r="182" spans="2:4">
      <c r="B182" s="25">
        <f t="shared" si="11"/>
        <v>48</v>
      </c>
      <c r="C182" s="15">
        <f t="shared" si="9"/>
        <v>0</v>
      </c>
      <c r="D182" s="15">
        <f t="shared" si="10"/>
        <v>0</v>
      </c>
    </row>
    <row r="183" spans="2:4">
      <c r="B183" s="25">
        <f t="shared" si="11"/>
        <v>49</v>
      </c>
      <c r="C183" s="15">
        <f t="shared" si="9"/>
        <v>0</v>
      </c>
      <c r="D183" s="15">
        <f t="shared" si="10"/>
        <v>0</v>
      </c>
    </row>
    <row r="184" spans="2:4">
      <c r="B184" s="25">
        <f t="shared" si="11"/>
        <v>50</v>
      </c>
      <c r="C184" s="15">
        <f t="shared" si="9"/>
        <v>0</v>
      </c>
      <c r="D184" s="15">
        <f t="shared" si="10"/>
        <v>0</v>
      </c>
    </row>
    <row r="185" spans="2:4">
      <c r="B185" s="48" t="s">
        <v>28</v>
      </c>
      <c r="C185" s="15">
        <f>SUM(C134:C184)</f>
        <v>42</v>
      </c>
      <c r="D185" s="15">
        <f>SUM(D134:D184)</f>
        <v>1306.3919999999996</v>
      </c>
    </row>
  </sheetData>
  <mergeCells count="13">
    <mergeCell ref="B130:D132"/>
    <mergeCell ref="G32:I32"/>
    <mergeCell ref="B6:C6"/>
    <mergeCell ref="K6:L6"/>
    <mergeCell ref="D1:H2"/>
    <mergeCell ref="E6:E7"/>
    <mergeCell ref="D6:D7"/>
    <mergeCell ref="I2:M2"/>
    <mergeCell ref="B61:D63"/>
    <mergeCell ref="B64:C64"/>
    <mergeCell ref="F64:G64"/>
    <mergeCell ref="F61:G63"/>
    <mergeCell ref="K11:L11"/>
  </mergeCells>
  <phoneticPr fontId="2" type="noConversion"/>
  <pageMargins left="0.75" right="0.75" top="1" bottom="1" header="0.5" footer="0.5"/>
  <pageSetup orientation="portrait" horizontalDpi="1200" verticalDpi="12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85"/>
  <sheetViews>
    <sheetView showGridLines="0" zoomScaleNormal="100" workbookViewId="0">
      <selection activeCell="C2" sqref="C2"/>
    </sheetView>
  </sheetViews>
  <sheetFormatPr defaultRowHeight="13.2"/>
  <cols>
    <col min="1" max="1" width="3.33203125" customWidth="1"/>
    <col min="4" max="4" width="13.109375" bestFit="1" customWidth="1"/>
    <col min="5" max="5" width="12.109375" customWidth="1"/>
    <col min="6" max="6" width="3.21875" customWidth="1"/>
  </cols>
  <sheetData>
    <row r="1" spans="2:15" ht="15.6" customHeight="1">
      <c r="D1" s="95" t="s">
        <v>13</v>
      </c>
      <c r="E1" s="82"/>
      <c r="F1" s="82"/>
      <c r="G1" s="82"/>
      <c r="H1" s="83"/>
      <c r="I1" s="16"/>
      <c r="J1" s="16"/>
      <c r="K1" s="16"/>
      <c r="L1" s="16"/>
      <c r="M1" s="16"/>
    </row>
    <row r="2" spans="2:15" ht="36.6" customHeight="1">
      <c r="D2" s="82"/>
      <c r="E2" s="82"/>
      <c r="F2" s="82"/>
      <c r="G2" s="82"/>
      <c r="H2" s="83"/>
      <c r="I2" s="88" t="s">
        <v>14</v>
      </c>
      <c r="J2" s="89"/>
      <c r="K2" s="89"/>
      <c r="L2" s="89"/>
      <c r="M2" s="90"/>
    </row>
    <row r="3" spans="2:15" ht="17.399999999999999" customHeight="1">
      <c r="D3" s="17"/>
      <c r="E3" s="17"/>
      <c r="F3" s="17"/>
      <c r="G3" s="17"/>
      <c r="H3" s="18"/>
      <c r="I3" s="19"/>
      <c r="J3" s="19"/>
      <c r="K3" s="19"/>
      <c r="L3" s="19"/>
      <c r="M3" s="19"/>
    </row>
    <row r="4" spans="2:15" ht="27" customHeight="1">
      <c r="D4" s="8" t="s">
        <v>0</v>
      </c>
      <c r="E4" s="9">
        <v>42</v>
      </c>
      <c r="F4" s="31" t="s">
        <v>15</v>
      </c>
      <c r="G4" s="24">
        <v>1.0069999999999999</v>
      </c>
      <c r="H4" s="32" t="s">
        <v>16</v>
      </c>
      <c r="K4" s="22" t="s">
        <v>4</v>
      </c>
      <c r="L4" s="9">
        <v>200</v>
      </c>
      <c r="N4" s="22" t="s">
        <v>5</v>
      </c>
      <c r="O4" s="9">
        <v>510</v>
      </c>
    </row>
    <row r="5" spans="2:15" ht="21" customHeight="1">
      <c r="D5" s="7"/>
      <c r="E5" s="20"/>
      <c r="F5" s="21"/>
      <c r="G5" s="20"/>
      <c r="H5" s="4"/>
    </row>
    <row r="6" spans="2:15" ht="24.6" customHeight="1">
      <c r="B6" s="78" t="s">
        <v>1</v>
      </c>
      <c r="C6" s="79"/>
      <c r="D6" s="86" t="s">
        <v>20</v>
      </c>
      <c r="E6" s="84" t="s">
        <v>38</v>
      </c>
      <c r="K6" s="80"/>
      <c r="L6" s="80"/>
    </row>
    <row r="7" spans="2:15" ht="15.6">
      <c r="B7" s="14" t="s">
        <v>2</v>
      </c>
      <c r="C7" s="14" t="s">
        <v>3</v>
      </c>
      <c r="D7" s="87"/>
      <c r="E7" s="85"/>
      <c r="K7" s="2"/>
      <c r="L7" s="2"/>
    </row>
    <row r="8" spans="2:15">
      <c r="B8" s="12">
        <v>247</v>
      </c>
      <c r="C8" s="12">
        <v>184</v>
      </c>
      <c r="D8" s="13">
        <f t="shared" ref="D8:D39" si="0">IF(ISBLANK(B8),"",$E$4*$G$4^B8)</f>
        <v>235.24939604695209</v>
      </c>
      <c r="E8" s="5">
        <f>IF(ISBLANK(B8),"",D8-C8)</f>
        <v>51.249396046952086</v>
      </c>
      <c r="K8" s="1"/>
      <c r="L8" s="1"/>
    </row>
    <row r="9" spans="2:15">
      <c r="B9" s="23">
        <v>259</v>
      </c>
      <c r="C9" s="12">
        <v>202</v>
      </c>
      <c r="D9" s="13">
        <f t="shared" si="0"/>
        <v>255.78917653103437</v>
      </c>
      <c r="E9" s="5">
        <f t="shared" ref="E9:E57" si="1">IF(ISBLANK(B9),"",D9-C9)</f>
        <v>53.789176531034371</v>
      </c>
    </row>
    <row r="10" spans="2:15">
      <c r="B10" s="23">
        <v>265</v>
      </c>
      <c r="C10" s="12">
        <v>223</v>
      </c>
      <c r="D10" s="13">
        <f t="shared" si="0"/>
        <v>266.72209094191055</v>
      </c>
      <c r="E10" s="5">
        <f t="shared" si="1"/>
        <v>43.722090941910551</v>
      </c>
    </row>
    <row r="11" spans="2:15" ht="12.75" customHeight="1">
      <c r="B11" s="23">
        <v>270</v>
      </c>
      <c r="C11" s="12">
        <v>209</v>
      </c>
      <c r="D11" s="13">
        <f t="shared" si="0"/>
        <v>276.18897601269225</v>
      </c>
      <c r="E11" s="5">
        <f t="shared" si="1"/>
        <v>67.188976012692251</v>
      </c>
      <c r="K11" s="80"/>
      <c r="L11" s="80"/>
    </row>
    <row r="12" spans="2:15">
      <c r="B12" s="23">
        <v>276</v>
      </c>
      <c r="C12" s="12">
        <v>235</v>
      </c>
      <c r="D12" s="13">
        <f t="shared" si="0"/>
        <v>287.99381653379982</v>
      </c>
      <c r="E12" s="5">
        <f t="shared" si="1"/>
        <v>52.993816533799816</v>
      </c>
      <c r="K12" s="3"/>
    </row>
    <row r="13" spans="2:15">
      <c r="B13" s="23">
        <v>280</v>
      </c>
      <c r="C13" s="12">
        <v>248</v>
      </c>
      <c r="D13" s="13">
        <f t="shared" si="0"/>
        <v>296.14270939779647</v>
      </c>
      <c r="E13" s="5">
        <f t="shared" si="1"/>
        <v>48.142709397796466</v>
      </c>
    </row>
    <row r="14" spans="2:15">
      <c r="B14" s="23">
        <v>305</v>
      </c>
      <c r="C14" s="12">
        <v>303</v>
      </c>
      <c r="D14" s="13">
        <f t="shared" si="0"/>
        <v>352.563873724676</v>
      </c>
      <c r="E14" s="5">
        <f t="shared" si="1"/>
        <v>49.563873724676</v>
      </c>
    </row>
    <row r="15" spans="2:15">
      <c r="B15" s="23">
        <v>309</v>
      </c>
      <c r="C15" s="12">
        <v>392</v>
      </c>
      <c r="D15" s="13">
        <f t="shared" si="0"/>
        <v>362.53980053198251</v>
      </c>
      <c r="E15" s="5">
        <f t="shared" si="1"/>
        <v>-29.460199468017493</v>
      </c>
    </row>
    <row r="16" spans="2:15">
      <c r="B16" s="23">
        <v>317</v>
      </c>
      <c r="C16" s="12">
        <v>335</v>
      </c>
      <c r="D16" s="13">
        <f t="shared" si="0"/>
        <v>383.34645890707213</v>
      </c>
      <c r="E16" s="5">
        <f t="shared" si="1"/>
        <v>48.346458907072133</v>
      </c>
    </row>
    <row r="17" spans="2:10">
      <c r="B17" s="23">
        <v>318</v>
      </c>
      <c r="C17" s="12">
        <v>340</v>
      </c>
      <c r="D17" s="13">
        <f t="shared" si="0"/>
        <v>386.02988411942164</v>
      </c>
      <c r="E17" s="5">
        <f t="shared" si="1"/>
        <v>46.029884119421638</v>
      </c>
    </row>
    <row r="18" spans="2:10">
      <c r="B18" s="23">
        <v>324</v>
      </c>
      <c r="C18" s="12">
        <v>387</v>
      </c>
      <c r="D18" s="13">
        <f t="shared" si="0"/>
        <v>402.52953332410954</v>
      </c>
      <c r="E18" s="5">
        <f t="shared" si="1"/>
        <v>15.529533324109536</v>
      </c>
    </row>
    <row r="19" spans="2:10">
      <c r="B19" s="23">
        <v>324</v>
      </c>
      <c r="C19" s="12">
        <v>353</v>
      </c>
      <c r="D19" s="13">
        <f t="shared" si="0"/>
        <v>402.52953332410954</v>
      </c>
      <c r="E19" s="5">
        <f t="shared" si="1"/>
        <v>49.529533324109536</v>
      </c>
    </row>
    <row r="20" spans="2:10">
      <c r="B20" s="23">
        <v>326</v>
      </c>
      <c r="C20" s="12">
        <v>353</v>
      </c>
      <c r="D20" s="13">
        <f t="shared" si="0"/>
        <v>408.18467073777987</v>
      </c>
      <c r="E20" s="5">
        <f t="shared" si="1"/>
        <v>55.184670737779868</v>
      </c>
    </row>
    <row r="21" spans="2:10">
      <c r="B21" s="23">
        <v>332</v>
      </c>
      <c r="C21" s="12">
        <v>383</v>
      </c>
      <c r="D21" s="13">
        <f t="shared" si="0"/>
        <v>425.63125753058097</v>
      </c>
      <c r="E21" s="5">
        <f t="shared" si="1"/>
        <v>42.631257530580967</v>
      </c>
    </row>
    <row r="22" spans="2:10">
      <c r="B22" s="23">
        <v>334</v>
      </c>
      <c r="C22" s="12">
        <v>406</v>
      </c>
      <c r="D22" s="13">
        <f t="shared" si="0"/>
        <v>431.61095106762804</v>
      </c>
      <c r="E22" s="5">
        <f t="shared" si="1"/>
        <v>25.610951067628037</v>
      </c>
    </row>
    <row r="23" spans="2:10">
      <c r="B23" s="23">
        <v>335</v>
      </c>
      <c r="C23" s="12">
        <v>472</v>
      </c>
      <c r="D23" s="13">
        <f t="shared" si="0"/>
        <v>434.6322277251013</v>
      </c>
      <c r="E23" s="5">
        <f t="shared" si="1"/>
        <v>-37.367772274898698</v>
      </c>
    </row>
    <row r="24" spans="2:10">
      <c r="B24" s="23">
        <v>335</v>
      </c>
      <c r="C24" s="12">
        <v>410</v>
      </c>
      <c r="D24" s="13">
        <f t="shared" si="0"/>
        <v>434.6322277251013</v>
      </c>
      <c r="E24" s="5">
        <f t="shared" si="1"/>
        <v>24.632227725101302</v>
      </c>
    </row>
    <row r="25" spans="2:10">
      <c r="B25" s="23">
        <v>337</v>
      </c>
      <c r="C25" s="12">
        <v>363</v>
      </c>
      <c r="D25" s="13">
        <f t="shared" si="0"/>
        <v>440.73837589241123</v>
      </c>
      <c r="E25" s="5">
        <f t="shared" si="1"/>
        <v>77.738375892411227</v>
      </c>
    </row>
    <row r="26" spans="2:10">
      <c r="B26" s="23">
        <v>338</v>
      </c>
      <c r="C26" s="12">
        <v>460</v>
      </c>
      <c r="D26" s="13">
        <f t="shared" si="0"/>
        <v>443.82354452365797</v>
      </c>
      <c r="E26" s="5">
        <f t="shared" si="1"/>
        <v>-16.176455476342028</v>
      </c>
      <c r="F26" s="4"/>
      <c r="G26" s="4"/>
      <c r="H26" s="4"/>
    </row>
    <row r="27" spans="2:10">
      <c r="B27" s="23">
        <v>343</v>
      </c>
      <c r="C27" s="12">
        <v>390</v>
      </c>
      <c r="D27" s="13">
        <f t="shared" si="0"/>
        <v>459.57636976912102</v>
      </c>
      <c r="E27" s="5">
        <f t="shared" si="1"/>
        <v>69.576369769121015</v>
      </c>
    </row>
    <row r="28" spans="2:10">
      <c r="B28" s="23">
        <v>345</v>
      </c>
      <c r="C28" s="12">
        <v>438</v>
      </c>
      <c r="D28" s="13">
        <f t="shared" si="0"/>
        <v>466.03295818800734</v>
      </c>
      <c r="E28" s="5">
        <f t="shared" si="1"/>
        <v>28.032958188007342</v>
      </c>
      <c r="F28" s="4"/>
      <c r="G28" s="4"/>
      <c r="H28" s="4"/>
    </row>
    <row r="29" spans="2:10">
      <c r="B29" s="23">
        <v>346</v>
      </c>
      <c r="C29" s="12">
        <v>433</v>
      </c>
      <c r="D29" s="13">
        <f t="shared" si="0"/>
        <v>469.29518889532335</v>
      </c>
      <c r="E29" s="5">
        <f t="shared" si="1"/>
        <v>36.295188895323349</v>
      </c>
    </row>
    <row r="30" spans="2:10">
      <c r="B30" s="23">
        <v>347</v>
      </c>
      <c r="C30" s="12">
        <v>432</v>
      </c>
      <c r="D30" s="13">
        <f t="shared" si="0"/>
        <v>472.58025521759055</v>
      </c>
      <c r="E30" s="5">
        <f t="shared" si="1"/>
        <v>40.580255217590548</v>
      </c>
    </row>
    <row r="31" spans="2:10">
      <c r="B31" s="23">
        <v>351</v>
      </c>
      <c r="C31" s="12">
        <v>506</v>
      </c>
      <c r="D31" s="13">
        <f t="shared" si="0"/>
        <v>485.95209047349209</v>
      </c>
      <c r="E31" s="5">
        <f t="shared" si="1"/>
        <v>-20.047909526507908</v>
      </c>
    </row>
    <row r="32" spans="2:10">
      <c r="B32" s="23">
        <v>359</v>
      </c>
      <c r="C32" s="12">
        <v>476</v>
      </c>
      <c r="D32" s="13">
        <f t="shared" si="0"/>
        <v>513.84155010883683</v>
      </c>
      <c r="E32" s="5">
        <f t="shared" si="1"/>
        <v>37.841550108836827</v>
      </c>
      <c r="G32" s="75" t="s">
        <v>29</v>
      </c>
      <c r="H32" s="76"/>
      <c r="I32" s="77"/>
      <c r="J32" s="5">
        <f>D185/C185</f>
        <v>46.435958532693157</v>
      </c>
    </row>
    <row r="33" spans="2:5">
      <c r="B33" s="23">
        <v>360</v>
      </c>
      <c r="C33" s="12">
        <v>557</v>
      </c>
      <c r="D33" s="13">
        <f t="shared" si="0"/>
        <v>517.43844095959867</v>
      </c>
      <c r="E33" s="5">
        <f t="shared" si="1"/>
        <v>-39.561559040401335</v>
      </c>
    </row>
    <row r="34" spans="2:5">
      <c r="B34" s="23">
        <v>360</v>
      </c>
      <c r="C34" s="12">
        <v>479</v>
      </c>
      <c r="D34" s="13">
        <f t="shared" si="0"/>
        <v>517.43844095959867</v>
      </c>
      <c r="E34" s="5">
        <f t="shared" si="1"/>
        <v>38.438440959598665</v>
      </c>
    </row>
    <row r="35" spans="2:5">
      <c r="B35" s="23">
        <v>365</v>
      </c>
      <c r="C35" s="12">
        <v>540</v>
      </c>
      <c r="D35" s="13">
        <f t="shared" si="0"/>
        <v>535.80411226365209</v>
      </c>
      <c r="E35" s="5">
        <f t="shared" si="1"/>
        <v>-4.1958877363479132</v>
      </c>
    </row>
    <row r="36" spans="2:5">
      <c r="B36" s="23">
        <v>368</v>
      </c>
      <c r="C36" s="12">
        <v>581</v>
      </c>
      <c r="D36" s="13">
        <f t="shared" si="0"/>
        <v>547.13494560650179</v>
      </c>
      <c r="E36" s="5">
        <f t="shared" si="1"/>
        <v>-33.865054393498212</v>
      </c>
    </row>
    <row r="37" spans="2:5">
      <c r="B37" s="23">
        <v>368</v>
      </c>
      <c r="C37" s="12">
        <v>605</v>
      </c>
      <c r="D37" s="13">
        <f t="shared" si="0"/>
        <v>547.13494560650179</v>
      </c>
      <c r="E37" s="5">
        <f t="shared" si="1"/>
        <v>-57.865054393498212</v>
      </c>
    </row>
    <row r="38" spans="2:5">
      <c r="B38" s="23">
        <v>385</v>
      </c>
      <c r="C38" s="12">
        <v>609</v>
      </c>
      <c r="D38" s="13">
        <f t="shared" si="0"/>
        <v>616.02090941135498</v>
      </c>
      <c r="E38" s="5">
        <f t="shared" si="1"/>
        <v>7.0209094113549781</v>
      </c>
    </row>
    <row r="39" spans="2:5">
      <c r="B39" s="23">
        <v>387</v>
      </c>
      <c r="C39" s="12">
        <v>538</v>
      </c>
      <c r="D39" s="13">
        <f t="shared" si="0"/>
        <v>624.6753871676749</v>
      </c>
      <c r="E39" s="5">
        <f t="shared" si="1"/>
        <v>86.675387167674899</v>
      </c>
    </row>
    <row r="40" spans="2:5">
      <c r="B40" s="23">
        <v>390</v>
      </c>
      <c r="C40" s="12">
        <v>660</v>
      </c>
      <c r="D40" s="13">
        <f t="shared" ref="D40:D57" si="2">IF(ISBLANK(B40),"",$E$4*$G$4^B40)</f>
        <v>637.88561184376726</v>
      </c>
      <c r="E40" s="5">
        <f t="shared" si="1"/>
        <v>-22.114388156232735</v>
      </c>
    </row>
    <row r="41" spans="2:5">
      <c r="B41" s="23">
        <v>392</v>
      </c>
      <c r="C41" s="12">
        <v>623</v>
      </c>
      <c r="D41" s="13">
        <f t="shared" si="2"/>
        <v>646.84726680456015</v>
      </c>
      <c r="E41" s="5">
        <f t="shared" si="1"/>
        <v>23.847266804560149</v>
      </c>
    </row>
    <row r="42" spans="2:5">
      <c r="B42" s="23">
        <v>395</v>
      </c>
      <c r="C42" s="12">
        <v>584</v>
      </c>
      <c r="D42" s="13">
        <f t="shared" si="2"/>
        <v>660.52636782428863</v>
      </c>
      <c r="E42" s="5">
        <f t="shared" si="1"/>
        <v>76.526367824288627</v>
      </c>
    </row>
    <row r="43" spans="2:5">
      <c r="B43" s="23">
        <v>405</v>
      </c>
      <c r="C43" s="12">
        <v>715</v>
      </c>
      <c r="D43" s="13">
        <f t="shared" si="2"/>
        <v>708.24719733629422</v>
      </c>
      <c r="E43" s="5">
        <f t="shared" si="1"/>
        <v>-6.7528026637057792</v>
      </c>
    </row>
    <row r="44" spans="2:5">
      <c r="B44" s="23">
        <v>413</v>
      </c>
      <c r="C44" s="12">
        <v>754</v>
      </c>
      <c r="D44" s="13">
        <f t="shared" si="2"/>
        <v>748.89447925807883</v>
      </c>
      <c r="E44" s="5">
        <f t="shared" si="1"/>
        <v>-5.1055207419211683</v>
      </c>
    </row>
    <row r="45" spans="2:5">
      <c r="B45" s="23">
        <v>438</v>
      </c>
      <c r="C45" s="12">
        <v>840</v>
      </c>
      <c r="D45" s="13">
        <f t="shared" si="2"/>
        <v>891.57399537257334</v>
      </c>
      <c r="E45" s="5">
        <f t="shared" si="1"/>
        <v>51.573995372573336</v>
      </c>
    </row>
    <row r="46" spans="2:5">
      <c r="B46" s="23">
        <v>455</v>
      </c>
      <c r="C46" s="12">
        <v>975</v>
      </c>
      <c r="D46" s="13">
        <f t="shared" si="2"/>
        <v>1003.8258894761427</v>
      </c>
      <c r="E46" s="5">
        <f t="shared" si="1"/>
        <v>28.82588947614272</v>
      </c>
    </row>
    <row r="47" spans="2:5">
      <c r="B47" s="23">
        <v>457</v>
      </c>
      <c r="C47" s="12">
        <v>855</v>
      </c>
      <c r="D47" s="13">
        <f t="shared" si="2"/>
        <v>1017.9286393973929</v>
      </c>
      <c r="E47" s="5">
        <f t="shared" si="1"/>
        <v>162.92863939739289</v>
      </c>
    </row>
    <row r="48" spans="2:5">
      <c r="B48" s="23">
        <v>460</v>
      </c>
      <c r="C48" s="12">
        <v>895</v>
      </c>
      <c r="D48" s="13">
        <f t="shared" si="2"/>
        <v>1039.4551254842527</v>
      </c>
      <c r="E48" s="5">
        <f t="shared" si="1"/>
        <v>144.45512548425268</v>
      </c>
    </row>
    <row r="49" spans="2:8">
      <c r="B49" s="23">
        <v>502</v>
      </c>
      <c r="C49" s="12">
        <v>1300</v>
      </c>
      <c r="D49" s="13">
        <f t="shared" si="2"/>
        <v>1393.2963786079474</v>
      </c>
      <c r="E49" s="5">
        <f t="shared" si="1"/>
        <v>93.296378607947418</v>
      </c>
    </row>
    <row r="50" spans="2:8">
      <c r="B50" s="23"/>
      <c r="C50" s="12"/>
      <c r="D50" s="13" t="str">
        <f t="shared" si="2"/>
        <v/>
      </c>
      <c r="E50" s="5" t="str">
        <f t="shared" si="1"/>
        <v/>
      </c>
    </row>
    <row r="51" spans="2:8">
      <c r="B51" s="23"/>
      <c r="C51" s="12"/>
      <c r="D51" s="13" t="str">
        <f t="shared" si="2"/>
        <v/>
      </c>
      <c r="E51" s="5" t="str">
        <f t="shared" si="1"/>
        <v/>
      </c>
    </row>
    <row r="52" spans="2:8">
      <c r="B52" s="23"/>
      <c r="C52" s="12"/>
      <c r="D52" s="13" t="str">
        <f t="shared" si="2"/>
        <v/>
      </c>
      <c r="E52" s="5" t="str">
        <f t="shared" si="1"/>
        <v/>
      </c>
    </row>
    <row r="53" spans="2:8">
      <c r="B53" s="23"/>
      <c r="C53" s="12"/>
      <c r="D53" s="13" t="str">
        <f t="shared" si="2"/>
        <v/>
      </c>
      <c r="E53" s="5" t="str">
        <f t="shared" si="1"/>
        <v/>
      </c>
    </row>
    <row r="54" spans="2:8">
      <c r="B54" s="23"/>
      <c r="C54" s="12"/>
      <c r="D54" s="13" t="str">
        <f t="shared" si="2"/>
        <v/>
      </c>
      <c r="E54" s="5" t="str">
        <f t="shared" si="1"/>
        <v/>
      </c>
    </row>
    <row r="55" spans="2:8">
      <c r="B55" s="23"/>
      <c r="C55" s="12"/>
      <c r="D55" s="13" t="str">
        <f t="shared" si="2"/>
        <v/>
      </c>
      <c r="E55" s="5" t="str">
        <f t="shared" si="1"/>
        <v/>
      </c>
    </row>
    <row r="56" spans="2:8">
      <c r="B56" s="23"/>
      <c r="C56" s="12"/>
      <c r="D56" s="13" t="str">
        <f t="shared" si="2"/>
        <v/>
      </c>
      <c r="E56" s="5" t="str">
        <f t="shared" si="1"/>
        <v/>
      </c>
    </row>
    <row r="57" spans="2:8">
      <c r="B57" s="23"/>
      <c r="C57" s="12"/>
      <c r="D57" s="13" t="str">
        <f t="shared" si="2"/>
        <v/>
      </c>
      <c r="E57" s="5" t="str">
        <f t="shared" si="1"/>
        <v/>
      </c>
    </row>
    <row r="58" spans="2:8">
      <c r="B58" s="23"/>
      <c r="C58" s="12"/>
      <c r="D58" s="13" t="str">
        <f t="shared" ref="D58" si="3">IF(ISBLANK(B58),"",$E$4*$G$4^B58)</f>
        <v/>
      </c>
      <c r="E58" s="5" t="str">
        <f t="shared" ref="E58" si="4">IF(ISBLANK(B58),"",D58-C58)</f>
        <v/>
      </c>
    </row>
    <row r="61" spans="2:8" ht="18" customHeight="1">
      <c r="B61" s="72" t="s">
        <v>23</v>
      </c>
      <c r="C61" s="72"/>
      <c r="D61" s="73"/>
      <c r="G61" s="96" t="s">
        <v>22</v>
      </c>
      <c r="H61" s="97"/>
    </row>
    <row r="62" spans="2:8" ht="18" customHeight="1">
      <c r="B62" s="74"/>
      <c r="C62" s="74"/>
      <c r="D62" s="73"/>
      <c r="G62" s="98"/>
      <c r="H62" s="99"/>
    </row>
    <row r="63" spans="2:8" ht="18" customHeight="1">
      <c r="B63" s="74"/>
      <c r="C63" s="74"/>
      <c r="D63" s="73"/>
      <c r="G63" s="100"/>
      <c r="H63" s="101"/>
    </row>
    <row r="64" spans="2:8" ht="18" customHeight="1">
      <c r="B64" s="91" t="s">
        <v>24</v>
      </c>
      <c r="C64" s="92"/>
      <c r="D64" s="39">
        <f>($O$4-$L$4)/50</f>
        <v>6.2</v>
      </c>
      <c r="G64" s="93" t="b">
        <f>NOT(AND(ISBLANK(E4),ISBLANK(G4)))</f>
        <v>1</v>
      </c>
      <c r="H64" s="93"/>
    </row>
    <row r="65" spans="1:7" ht="15.6">
      <c r="A65" s="26"/>
      <c r="B65" s="27" t="s">
        <v>11</v>
      </c>
      <c r="C65" s="11" t="s">
        <v>2</v>
      </c>
      <c r="D65" s="14" t="s">
        <v>3</v>
      </c>
      <c r="G65" s="28"/>
    </row>
    <row r="66" spans="1:7">
      <c r="B66" s="25">
        <v>0</v>
      </c>
      <c r="C66" s="15">
        <f>IF($G$64,$L$4+B66*$D$64,$B$8)</f>
        <v>200</v>
      </c>
      <c r="D66" s="15">
        <f>IF($G$64,$E$4*$G$4^C66,$C$8)</f>
        <v>169.48973517859554</v>
      </c>
    </row>
    <row r="67" spans="1:7">
      <c r="B67" s="25">
        <f>B66+1</f>
        <v>1</v>
      </c>
      <c r="C67" s="15">
        <f t="shared" ref="C67:C116" si="5">IF($G$64,$L$4+B67*$D$64,$B$8)</f>
        <v>206.2</v>
      </c>
      <c r="D67" s="15">
        <f t="shared" ref="D67:D116" si="6">IF($G$64,$E$4*$G$4^C67,$C$8)</f>
        <v>176.98078559738556</v>
      </c>
    </row>
    <row r="68" spans="1:7">
      <c r="B68" s="25">
        <f t="shared" ref="B68:B116" si="7">B67+1</f>
        <v>2</v>
      </c>
      <c r="C68" s="15">
        <f t="shared" si="5"/>
        <v>212.4</v>
      </c>
      <c r="D68" s="15">
        <f t="shared" si="6"/>
        <v>184.80292294788663</v>
      </c>
    </row>
    <row r="69" spans="1:7">
      <c r="B69" s="25">
        <f t="shared" si="7"/>
        <v>3</v>
      </c>
      <c r="C69" s="15">
        <f t="shared" si="5"/>
        <v>218.6</v>
      </c>
      <c r="D69" s="15">
        <f t="shared" si="6"/>
        <v>192.97078049916303</v>
      </c>
    </row>
    <row r="70" spans="1:7">
      <c r="B70" s="25">
        <f t="shared" si="7"/>
        <v>4</v>
      </c>
      <c r="C70" s="15">
        <f t="shared" si="5"/>
        <v>224.8</v>
      </c>
      <c r="D70" s="15">
        <f t="shared" si="6"/>
        <v>201.49963827659255</v>
      </c>
    </row>
    <row r="71" spans="1:7">
      <c r="B71" s="25">
        <f t="shared" si="7"/>
        <v>5</v>
      </c>
      <c r="C71" s="15">
        <f t="shared" si="5"/>
        <v>231</v>
      </c>
      <c r="D71" s="15">
        <f t="shared" si="6"/>
        <v>210.4054516469846</v>
      </c>
    </row>
    <row r="72" spans="1:7">
      <c r="B72" s="25">
        <f t="shared" si="7"/>
        <v>6</v>
      </c>
      <c r="C72" s="15">
        <f t="shared" si="5"/>
        <v>237.2</v>
      </c>
      <c r="D72" s="15">
        <f t="shared" si="6"/>
        <v>219.70488116709703</v>
      </c>
    </row>
    <row r="73" spans="1:7">
      <c r="B73" s="25">
        <f t="shared" si="7"/>
        <v>7</v>
      </c>
      <c r="C73" s="15">
        <f t="shared" si="5"/>
        <v>243.4</v>
      </c>
      <c r="D73" s="15">
        <f t="shared" si="6"/>
        <v>229.41532375137911</v>
      </c>
    </row>
    <row r="74" spans="1:7">
      <c r="B74" s="25">
        <f t="shared" si="7"/>
        <v>8</v>
      </c>
      <c r="C74" s="15">
        <f t="shared" si="5"/>
        <v>249.6</v>
      </c>
      <c r="D74" s="15">
        <f t="shared" si="6"/>
        <v>239.55494521726698</v>
      </c>
    </row>
    <row r="75" spans="1:7">
      <c r="B75" s="25">
        <f t="shared" si="7"/>
        <v>9</v>
      </c>
      <c r="C75" s="15">
        <f t="shared" si="5"/>
        <v>255.8</v>
      </c>
      <c r="D75" s="15">
        <f t="shared" si="6"/>
        <v>250.14271426889732</v>
      </c>
    </row>
    <row r="76" spans="1:7">
      <c r="B76" s="25">
        <f t="shared" si="7"/>
        <v>10</v>
      </c>
      <c r="C76" s="15">
        <f t="shared" si="5"/>
        <v>262</v>
      </c>
      <c r="D76" s="15">
        <f t="shared" si="6"/>
        <v>261.19843798282363</v>
      </c>
    </row>
    <row r="77" spans="1:7">
      <c r="B77" s="25">
        <f t="shared" si="7"/>
        <v>11</v>
      </c>
      <c r="C77" s="15">
        <f t="shared" si="5"/>
        <v>268.2</v>
      </c>
      <c r="D77" s="15">
        <f t="shared" si="6"/>
        <v>272.74279886212292</v>
      </c>
    </row>
    <row r="78" spans="1:7">
      <c r="B78" s="25">
        <f t="shared" si="7"/>
        <v>12</v>
      </c>
      <c r="C78" s="15">
        <f t="shared" si="5"/>
        <v>274.39999999999998</v>
      </c>
      <c r="D78" s="15">
        <f t="shared" si="6"/>
        <v>284.79739352819558</v>
      </c>
    </row>
    <row r="79" spans="1:7">
      <c r="B79" s="25">
        <f t="shared" si="7"/>
        <v>13</v>
      </c>
      <c r="C79" s="15">
        <f t="shared" si="5"/>
        <v>280.60000000000002</v>
      </c>
      <c r="D79" s="15">
        <f t="shared" si="6"/>
        <v>297.38477312266821</v>
      </c>
    </row>
    <row r="80" spans="1:7">
      <c r="B80" s="25">
        <f t="shared" si="7"/>
        <v>14</v>
      </c>
      <c r="C80" s="15">
        <f t="shared" si="5"/>
        <v>286.8</v>
      </c>
      <c r="D80" s="15">
        <f t="shared" si="6"/>
        <v>310.52848549495343</v>
      </c>
    </row>
    <row r="81" spans="2:4">
      <c r="B81" s="25">
        <f t="shared" si="7"/>
        <v>15</v>
      </c>
      <c r="C81" s="15">
        <f t="shared" si="5"/>
        <v>293</v>
      </c>
      <c r="D81" s="15">
        <f t="shared" si="6"/>
        <v>324.25311925440656</v>
      </c>
    </row>
    <row r="82" spans="2:4">
      <c r="B82" s="25">
        <f t="shared" si="7"/>
        <v>16</v>
      </c>
      <c r="C82" s="15">
        <f t="shared" si="5"/>
        <v>299.2</v>
      </c>
      <c r="D82" s="15">
        <f t="shared" si="6"/>
        <v>338.58434976948917</v>
      </c>
    </row>
    <row r="83" spans="2:4">
      <c r="B83" s="25">
        <f t="shared" si="7"/>
        <v>17</v>
      </c>
      <c r="C83" s="15">
        <f t="shared" si="5"/>
        <v>305.39999999999998</v>
      </c>
      <c r="D83" s="15">
        <f t="shared" si="6"/>
        <v>353.54898719997266</v>
      </c>
    </row>
    <row r="84" spans="2:4">
      <c r="B84" s="25">
        <f t="shared" si="7"/>
        <v>18</v>
      </c>
      <c r="C84" s="15">
        <f t="shared" si="5"/>
        <v>311.60000000000002</v>
      </c>
      <c r="D84" s="15">
        <f t="shared" si="6"/>
        <v>369.17502665207468</v>
      </c>
    </row>
    <row r="85" spans="2:4">
      <c r="B85" s="25">
        <f t="shared" si="7"/>
        <v>19</v>
      </c>
      <c r="C85" s="15">
        <f t="shared" si="5"/>
        <v>317.8</v>
      </c>
      <c r="D85" s="15">
        <f t="shared" si="6"/>
        <v>385.49170055031766</v>
      </c>
    </row>
    <row r="86" spans="2:4">
      <c r="B86" s="25">
        <f t="shared" si="7"/>
        <v>20</v>
      </c>
      <c r="C86" s="15">
        <f t="shared" si="5"/>
        <v>324</v>
      </c>
      <c r="D86" s="15">
        <f t="shared" si="6"/>
        <v>402.52953332410954</v>
      </c>
    </row>
    <row r="87" spans="2:4">
      <c r="B87" s="25">
        <f t="shared" si="7"/>
        <v>21</v>
      </c>
      <c r="C87" s="15">
        <f t="shared" si="5"/>
        <v>330.20000000000005</v>
      </c>
      <c r="D87" s="15">
        <f t="shared" si="6"/>
        <v>420.32039851134755</v>
      </c>
    </row>
    <row r="88" spans="2:4">
      <c r="B88" s="25">
        <f t="shared" si="7"/>
        <v>22</v>
      </c>
      <c r="C88" s="15">
        <f t="shared" si="5"/>
        <v>336.4</v>
      </c>
      <c r="D88" s="15">
        <f t="shared" si="6"/>
        <v>438.89757838584808</v>
      </c>
    </row>
    <row r="89" spans="2:4">
      <c r="B89" s="25">
        <f t="shared" si="7"/>
        <v>23</v>
      </c>
      <c r="C89" s="15">
        <f t="shared" si="5"/>
        <v>342.6</v>
      </c>
      <c r="D89" s="15">
        <f t="shared" si="6"/>
        <v>458.29582622020041</v>
      </c>
    </row>
    <row r="90" spans="2:4">
      <c r="B90" s="25">
        <f t="shared" si="7"/>
        <v>24</v>
      </c>
      <c r="C90" s="15">
        <f t="shared" si="5"/>
        <v>348.8</v>
      </c>
      <c r="D90" s="15">
        <f t="shared" si="6"/>
        <v>478.55143130046559</v>
      </c>
    </row>
    <row r="91" spans="2:4">
      <c r="B91" s="25">
        <f t="shared" si="7"/>
        <v>25</v>
      </c>
      <c r="C91" s="15">
        <f t="shared" si="5"/>
        <v>355</v>
      </c>
      <c r="D91" s="15">
        <f t="shared" si="6"/>
        <v>499.702286814388</v>
      </c>
    </row>
    <row r="92" spans="2:4">
      <c r="B92" s="25">
        <f t="shared" si="7"/>
        <v>26</v>
      </c>
      <c r="C92" s="15">
        <f t="shared" si="5"/>
        <v>361.20000000000005</v>
      </c>
      <c r="D92" s="15">
        <f t="shared" si="6"/>
        <v>521.78796074011007</v>
      </c>
    </row>
    <row r="93" spans="2:4">
      <c r="B93" s="25">
        <f t="shared" si="7"/>
        <v>27</v>
      </c>
      <c r="C93" s="15">
        <f t="shared" si="5"/>
        <v>367.4</v>
      </c>
      <c r="D93" s="15">
        <f t="shared" si="6"/>
        <v>544.84976986797767</v>
      </c>
    </row>
    <row r="94" spans="2:4">
      <c r="B94" s="25">
        <f t="shared" si="7"/>
        <v>28</v>
      </c>
      <c r="C94" s="15">
        <f t="shared" si="5"/>
        <v>373.6</v>
      </c>
      <c r="D94" s="15">
        <f t="shared" si="6"/>
        <v>568.93085709397542</v>
      </c>
    </row>
    <row r="95" spans="2:4">
      <c r="B95" s="25">
        <f t="shared" si="7"/>
        <v>29</v>
      </c>
      <c r="C95" s="15">
        <f t="shared" si="5"/>
        <v>379.8</v>
      </c>
      <c r="D95" s="15">
        <f t="shared" si="6"/>
        <v>594.07627212931845</v>
      </c>
    </row>
    <row r="96" spans="2:4">
      <c r="B96" s="25">
        <f t="shared" si="7"/>
        <v>30</v>
      </c>
      <c r="C96" s="15">
        <f t="shared" si="5"/>
        <v>386</v>
      </c>
      <c r="D96" s="15">
        <f t="shared" si="6"/>
        <v>620.33305577723422</v>
      </c>
    </row>
    <row r="97" spans="2:4">
      <c r="B97" s="25">
        <f t="shared" si="7"/>
        <v>31</v>
      </c>
      <c r="C97" s="15">
        <f t="shared" si="5"/>
        <v>392.20000000000005</v>
      </c>
      <c r="D97" s="15">
        <f t="shared" si="6"/>
        <v>647.75032793458956</v>
      </c>
    </row>
    <row r="98" spans="2:4">
      <c r="B98" s="25">
        <f t="shared" si="7"/>
        <v>32</v>
      </c>
      <c r="C98" s="15">
        <f t="shared" si="5"/>
        <v>398.4</v>
      </c>
      <c r="D98" s="15">
        <f t="shared" si="6"/>
        <v>676.37937948294734</v>
      </c>
    </row>
    <row r="99" spans="2:4">
      <c r="B99" s="25">
        <f t="shared" si="7"/>
        <v>33</v>
      </c>
      <c r="C99" s="15">
        <f t="shared" si="5"/>
        <v>404.6</v>
      </c>
      <c r="D99" s="15">
        <f t="shared" si="6"/>
        <v>706.27376824104795</v>
      </c>
    </row>
    <row r="100" spans="2:4">
      <c r="B100" s="25">
        <f t="shared" si="7"/>
        <v>34</v>
      </c>
      <c r="C100" s="15">
        <f t="shared" si="5"/>
        <v>410.8</v>
      </c>
      <c r="D100" s="15">
        <f t="shared" si="6"/>
        <v>737.48941915812156</v>
      </c>
    </row>
    <row r="101" spans="2:4">
      <c r="B101" s="25">
        <f t="shared" si="7"/>
        <v>35</v>
      </c>
      <c r="C101" s="15">
        <f t="shared" si="5"/>
        <v>417</v>
      </c>
      <c r="D101" s="15">
        <f t="shared" si="6"/>
        <v>770.08472893552766</v>
      </c>
    </row>
    <row r="102" spans="2:4">
      <c r="B102" s="25">
        <f t="shared" si="7"/>
        <v>36</v>
      </c>
      <c r="C102" s="15">
        <f t="shared" si="5"/>
        <v>423.20000000000005</v>
      </c>
      <c r="D102" s="15">
        <f t="shared" si="6"/>
        <v>804.1206752724429</v>
      </c>
    </row>
    <row r="103" spans="2:4">
      <c r="B103" s="25">
        <f t="shared" si="7"/>
        <v>37</v>
      </c>
      <c r="C103" s="15">
        <f t="shared" si="5"/>
        <v>429.4</v>
      </c>
      <c r="D103" s="15">
        <f t="shared" si="6"/>
        <v>839.66093093990094</v>
      </c>
    </row>
    <row r="104" spans="2:4">
      <c r="B104" s="25">
        <f t="shared" si="7"/>
        <v>38</v>
      </c>
      <c r="C104" s="15">
        <f t="shared" si="5"/>
        <v>435.6</v>
      </c>
      <c r="D104" s="15">
        <f t="shared" si="6"/>
        <v>876.77198289671014</v>
      </c>
    </row>
    <row r="105" spans="2:4">
      <c r="B105" s="25">
        <f t="shared" si="7"/>
        <v>39</v>
      </c>
      <c r="C105" s="15">
        <f t="shared" si="5"/>
        <v>441.8</v>
      </c>
      <c r="D105" s="15">
        <f t="shared" si="6"/>
        <v>915.5232566699608</v>
      </c>
    </row>
    <row r="106" spans="2:4">
      <c r="B106" s="25">
        <f t="shared" si="7"/>
        <v>40</v>
      </c>
      <c r="C106" s="15">
        <f t="shared" si="5"/>
        <v>448</v>
      </c>
      <c r="D106" s="15">
        <f t="shared" si="6"/>
        <v>955.98724623287887</v>
      </c>
    </row>
    <row r="107" spans="2:4">
      <c r="B107" s="25">
        <f t="shared" si="7"/>
        <v>41</v>
      </c>
      <c r="C107" s="15">
        <f t="shared" si="5"/>
        <v>454.20000000000005</v>
      </c>
      <c r="D107" s="15">
        <f t="shared" si="6"/>
        <v>998.23964962300249</v>
      </c>
    </row>
    <row r="108" spans="2:4">
      <c r="B108" s="25">
        <f t="shared" si="7"/>
        <v>42</v>
      </c>
      <c r="C108" s="15">
        <f t="shared" si="5"/>
        <v>460.40000000000003</v>
      </c>
      <c r="D108" s="15">
        <f t="shared" si="6"/>
        <v>1042.3595105542929</v>
      </c>
    </row>
    <row r="109" spans="2:4">
      <c r="B109" s="25">
        <f t="shared" si="7"/>
        <v>43</v>
      </c>
      <c r="C109" s="15">
        <f t="shared" si="5"/>
        <v>466.6</v>
      </c>
      <c r="D109" s="15">
        <f t="shared" si="6"/>
        <v>1088.4293662882656</v>
      </c>
    </row>
    <row r="110" spans="2:4">
      <c r="B110" s="25">
        <f t="shared" si="7"/>
        <v>44</v>
      </c>
      <c r="C110" s="15">
        <f t="shared" si="5"/>
        <v>472.8</v>
      </c>
      <c r="D110" s="15">
        <f t="shared" si="6"/>
        <v>1136.5354020406089</v>
      </c>
    </row>
    <row r="111" spans="2:4">
      <c r="B111" s="25">
        <f t="shared" si="7"/>
        <v>45</v>
      </c>
      <c r="C111" s="15">
        <f t="shared" si="5"/>
        <v>479</v>
      </c>
      <c r="D111" s="15">
        <f t="shared" si="6"/>
        <v>1186.7676122122352</v>
      </c>
    </row>
    <row r="112" spans="2:4">
      <c r="B112" s="25">
        <f t="shared" si="7"/>
        <v>46</v>
      </c>
      <c r="C112" s="15">
        <f t="shared" si="5"/>
        <v>485.2</v>
      </c>
      <c r="D112" s="15">
        <f t="shared" si="6"/>
        <v>1239.2199687464047</v>
      </c>
    </row>
    <row r="113" spans="2:4">
      <c r="B113" s="25">
        <f t="shared" si="7"/>
        <v>47</v>
      </c>
      <c r="C113" s="15">
        <f t="shared" si="5"/>
        <v>491.40000000000003</v>
      </c>
      <c r="D113" s="15">
        <f t="shared" si="6"/>
        <v>1293.9905969267395</v>
      </c>
    </row>
    <row r="114" spans="2:4">
      <c r="B114" s="25">
        <f t="shared" si="7"/>
        <v>48</v>
      </c>
      <c r="C114" s="15">
        <f t="shared" si="5"/>
        <v>497.6</v>
      </c>
      <c r="D114" s="15">
        <f t="shared" si="6"/>
        <v>1351.1819589452355</v>
      </c>
    </row>
    <row r="115" spans="2:4">
      <c r="B115" s="25">
        <f t="shared" si="7"/>
        <v>49</v>
      </c>
      <c r="C115" s="15">
        <f t="shared" si="5"/>
        <v>503.8</v>
      </c>
      <c r="D115" s="15">
        <f t="shared" si="6"/>
        <v>1410.901045583445</v>
      </c>
    </row>
    <row r="116" spans="2:4">
      <c r="B116" s="25">
        <f t="shared" si="7"/>
        <v>50</v>
      </c>
      <c r="C116" s="15">
        <f t="shared" si="5"/>
        <v>510</v>
      </c>
      <c r="D116" s="15">
        <f t="shared" si="6"/>
        <v>1473.2595763655622</v>
      </c>
    </row>
    <row r="117" spans="2:4">
      <c r="B117" s="28"/>
      <c r="C117" s="29"/>
      <c r="D117" s="29"/>
    </row>
    <row r="130" spans="2:4">
      <c r="B130" s="72" t="s">
        <v>25</v>
      </c>
      <c r="C130" s="72"/>
      <c r="D130" s="73"/>
    </row>
    <row r="131" spans="2:4">
      <c r="B131" s="74"/>
      <c r="C131" s="74"/>
      <c r="D131" s="73"/>
    </row>
    <row r="132" spans="2:4">
      <c r="B132" s="74"/>
      <c r="C132" s="74"/>
      <c r="D132" s="73"/>
    </row>
    <row r="133" spans="2:4">
      <c r="B133" s="27" t="s">
        <v>11</v>
      </c>
      <c r="C133" s="47" t="s">
        <v>26</v>
      </c>
      <c r="D133" s="47" t="s">
        <v>27</v>
      </c>
    </row>
    <row r="134" spans="2:4">
      <c r="B134" s="25">
        <v>0</v>
      </c>
      <c r="C134" s="15">
        <f>IF(ISBLANK(B8),0,1)</f>
        <v>1</v>
      </c>
      <c r="D134" s="15">
        <f>IF(ISBLANK(B8),0,ABS(E8))</f>
        <v>51.249396046952086</v>
      </c>
    </row>
    <row r="135" spans="2:4">
      <c r="B135" s="25">
        <f>B134+1</f>
        <v>1</v>
      </c>
      <c r="C135" s="15">
        <f t="shared" ref="C135:C184" si="8">IF(ISBLANK(B9),0,1)</f>
        <v>1</v>
      </c>
      <c r="D135" s="15">
        <f t="shared" ref="D135:D184" si="9">IF(ISBLANK(B9),0,ABS(E9))</f>
        <v>53.789176531034371</v>
      </c>
    </row>
    <row r="136" spans="2:4">
      <c r="B136" s="25">
        <f t="shared" ref="B136:B184" si="10">B135+1</f>
        <v>2</v>
      </c>
      <c r="C136" s="15">
        <f t="shared" si="8"/>
        <v>1</v>
      </c>
      <c r="D136" s="15">
        <f t="shared" si="9"/>
        <v>43.722090941910551</v>
      </c>
    </row>
    <row r="137" spans="2:4">
      <c r="B137" s="25">
        <f t="shared" si="10"/>
        <v>3</v>
      </c>
      <c r="C137" s="15">
        <f t="shared" si="8"/>
        <v>1</v>
      </c>
      <c r="D137" s="15">
        <f t="shared" si="9"/>
        <v>67.188976012692251</v>
      </c>
    </row>
    <row r="138" spans="2:4">
      <c r="B138" s="25">
        <f t="shared" si="10"/>
        <v>4</v>
      </c>
      <c r="C138" s="15">
        <f t="shared" si="8"/>
        <v>1</v>
      </c>
      <c r="D138" s="15">
        <f t="shared" si="9"/>
        <v>52.993816533799816</v>
      </c>
    </row>
    <row r="139" spans="2:4">
      <c r="B139" s="25">
        <f t="shared" si="10"/>
        <v>5</v>
      </c>
      <c r="C139" s="15">
        <f t="shared" si="8"/>
        <v>1</v>
      </c>
      <c r="D139" s="15">
        <f t="shared" si="9"/>
        <v>48.142709397796466</v>
      </c>
    </row>
    <row r="140" spans="2:4">
      <c r="B140" s="25">
        <f t="shared" si="10"/>
        <v>6</v>
      </c>
      <c r="C140" s="15">
        <f t="shared" si="8"/>
        <v>1</v>
      </c>
      <c r="D140" s="15">
        <f t="shared" si="9"/>
        <v>49.563873724676</v>
      </c>
    </row>
    <row r="141" spans="2:4">
      <c r="B141" s="25">
        <f t="shared" si="10"/>
        <v>7</v>
      </c>
      <c r="C141" s="15">
        <f t="shared" si="8"/>
        <v>1</v>
      </c>
      <c r="D141" s="15">
        <f t="shared" si="9"/>
        <v>29.460199468017493</v>
      </c>
    </row>
    <row r="142" spans="2:4">
      <c r="B142" s="25">
        <f t="shared" si="10"/>
        <v>8</v>
      </c>
      <c r="C142" s="15">
        <f t="shared" si="8"/>
        <v>1</v>
      </c>
      <c r="D142" s="15">
        <f t="shared" si="9"/>
        <v>48.346458907072133</v>
      </c>
    </row>
    <row r="143" spans="2:4">
      <c r="B143" s="25">
        <f t="shared" si="10"/>
        <v>9</v>
      </c>
      <c r="C143" s="15">
        <f t="shared" si="8"/>
        <v>1</v>
      </c>
      <c r="D143" s="15">
        <f t="shared" si="9"/>
        <v>46.029884119421638</v>
      </c>
    </row>
    <row r="144" spans="2:4">
      <c r="B144" s="25">
        <f t="shared" si="10"/>
        <v>10</v>
      </c>
      <c r="C144" s="15">
        <f t="shared" si="8"/>
        <v>1</v>
      </c>
      <c r="D144" s="15">
        <f t="shared" si="9"/>
        <v>15.529533324109536</v>
      </c>
    </row>
    <row r="145" spans="2:4">
      <c r="B145" s="25">
        <f t="shared" si="10"/>
        <v>11</v>
      </c>
      <c r="C145" s="15">
        <f t="shared" si="8"/>
        <v>1</v>
      </c>
      <c r="D145" s="15">
        <f t="shared" si="9"/>
        <v>49.529533324109536</v>
      </c>
    </row>
    <row r="146" spans="2:4">
      <c r="B146" s="25">
        <f t="shared" si="10"/>
        <v>12</v>
      </c>
      <c r="C146" s="15">
        <f t="shared" si="8"/>
        <v>1</v>
      </c>
      <c r="D146" s="15">
        <f t="shared" si="9"/>
        <v>55.184670737779868</v>
      </c>
    </row>
    <row r="147" spans="2:4">
      <c r="B147" s="25">
        <f t="shared" si="10"/>
        <v>13</v>
      </c>
      <c r="C147" s="15">
        <f t="shared" si="8"/>
        <v>1</v>
      </c>
      <c r="D147" s="15">
        <f t="shared" si="9"/>
        <v>42.631257530580967</v>
      </c>
    </row>
    <row r="148" spans="2:4">
      <c r="B148" s="25">
        <f t="shared" si="10"/>
        <v>14</v>
      </c>
      <c r="C148" s="15">
        <f t="shared" si="8"/>
        <v>1</v>
      </c>
      <c r="D148" s="15">
        <f t="shared" si="9"/>
        <v>25.610951067628037</v>
      </c>
    </row>
    <row r="149" spans="2:4">
      <c r="B149" s="25">
        <f t="shared" si="10"/>
        <v>15</v>
      </c>
      <c r="C149" s="15">
        <f t="shared" si="8"/>
        <v>1</v>
      </c>
      <c r="D149" s="15">
        <f t="shared" si="9"/>
        <v>37.367772274898698</v>
      </c>
    </row>
    <row r="150" spans="2:4">
      <c r="B150" s="25">
        <f t="shared" si="10"/>
        <v>16</v>
      </c>
      <c r="C150" s="15">
        <f t="shared" si="8"/>
        <v>1</v>
      </c>
      <c r="D150" s="15">
        <f t="shared" si="9"/>
        <v>24.632227725101302</v>
      </c>
    </row>
    <row r="151" spans="2:4">
      <c r="B151" s="25">
        <f t="shared" si="10"/>
        <v>17</v>
      </c>
      <c r="C151" s="15">
        <f t="shared" si="8"/>
        <v>1</v>
      </c>
      <c r="D151" s="15">
        <f t="shared" si="9"/>
        <v>77.738375892411227</v>
      </c>
    </row>
    <row r="152" spans="2:4">
      <c r="B152" s="25">
        <f t="shared" si="10"/>
        <v>18</v>
      </c>
      <c r="C152" s="15">
        <f t="shared" si="8"/>
        <v>1</v>
      </c>
      <c r="D152" s="15">
        <f t="shared" si="9"/>
        <v>16.176455476342028</v>
      </c>
    </row>
    <row r="153" spans="2:4">
      <c r="B153" s="25">
        <f t="shared" si="10"/>
        <v>19</v>
      </c>
      <c r="C153" s="15">
        <f t="shared" si="8"/>
        <v>1</v>
      </c>
      <c r="D153" s="15">
        <f t="shared" si="9"/>
        <v>69.576369769121015</v>
      </c>
    </row>
    <row r="154" spans="2:4">
      <c r="B154" s="25">
        <f t="shared" si="10"/>
        <v>20</v>
      </c>
      <c r="C154" s="15">
        <f t="shared" si="8"/>
        <v>1</v>
      </c>
      <c r="D154" s="15">
        <f t="shared" si="9"/>
        <v>28.032958188007342</v>
      </c>
    </row>
    <row r="155" spans="2:4">
      <c r="B155" s="25">
        <f t="shared" si="10"/>
        <v>21</v>
      </c>
      <c r="C155" s="15">
        <f t="shared" si="8"/>
        <v>1</v>
      </c>
      <c r="D155" s="15">
        <f t="shared" si="9"/>
        <v>36.295188895323349</v>
      </c>
    </row>
    <row r="156" spans="2:4">
      <c r="B156" s="25">
        <f t="shared" si="10"/>
        <v>22</v>
      </c>
      <c r="C156" s="15">
        <f t="shared" si="8"/>
        <v>1</v>
      </c>
      <c r="D156" s="15">
        <f t="shared" si="9"/>
        <v>40.580255217590548</v>
      </c>
    </row>
    <row r="157" spans="2:4">
      <c r="B157" s="25">
        <f t="shared" si="10"/>
        <v>23</v>
      </c>
      <c r="C157" s="15">
        <f t="shared" si="8"/>
        <v>1</v>
      </c>
      <c r="D157" s="15">
        <f t="shared" si="9"/>
        <v>20.047909526507908</v>
      </c>
    </row>
    <row r="158" spans="2:4">
      <c r="B158" s="25">
        <f t="shared" si="10"/>
        <v>24</v>
      </c>
      <c r="C158" s="15">
        <f t="shared" si="8"/>
        <v>1</v>
      </c>
      <c r="D158" s="15">
        <f t="shared" si="9"/>
        <v>37.841550108836827</v>
      </c>
    </row>
    <row r="159" spans="2:4">
      <c r="B159" s="25">
        <f t="shared" si="10"/>
        <v>25</v>
      </c>
      <c r="C159" s="15">
        <f t="shared" si="8"/>
        <v>1</v>
      </c>
      <c r="D159" s="15">
        <f t="shared" si="9"/>
        <v>39.561559040401335</v>
      </c>
    </row>
    <row r="160" spans="2:4">
      <c r="B160" s="25">
        <f t="shared" si="10"/>
        <v>26</v>
      </c>
      <c r="C160" s="15">
        <f t="shared" si="8"/>
        <v>1</v>
      </c>
      <c r="D160" s="15">
        <f t="shared" si="9"/>
        <v>38.438440959598665</v>
      </c>
    </row>
    <row r="161" spans="2:4">
      <c r="B161" s="25">
        <f t="shared" si="10"/>
        <v>27</v>
      </c>
      <c r="C161" s="15">
        <f t="shared" si="8"/>
        <v>1</v>
      </c>
      <c r="D161" s="15">
        <f t="shared" si="9"/>
        <v>4.1958877363479132</v>
      </c>
    </row>
    <row r="162" spans="2:4">
      <c r="B162" s="25">
        <f t="shared" si="10"/>
        <v>28</v>
      </c>
      <c r="C162" s="15">
        <f t="shared" si="8"/>
        <v>1</v>
      </c>
      <c r="D162" s="15">
        <f t="shared" si="9"/>
        <v>33.865054393498212</v>
      </c>
    </row>
    <row r="163" spans="2:4">
      <c r="B163" s="25">
        <f t="shared" si="10"/>
        <v>29</v>
      </c>
      <c r="C163" s="15">
        <f t="shared" si="8"/>
        <v>1</v>
      </c>
      <c r="D163" s="15">
        <f t="shared" si="9"/>
        <v>57.865054393498212</v>
      </c>
    </row>
    <row r="164" spans="2:4">
      <c r="B164" s="25">
        <f t="shared" si="10"/>
        <v>30</v>
      </c>
      <c r="C164" s="15">
        <f t="shared" si="8"/>
        <v>1</v>
      </c>
      <c r="D164" s="15">
        <f t="shared" si="9"/>
        <v>7.0209094113549781</v>
      </c>
    </row>
    <row r="165" spans="2:4">
      <c r="B165" s="25">
        <f t="shared" si="10"/>
        <v>31</v>
      </c>
      <c r="C165" s="15">
        <f t="shared" si="8"/>
        <v>1</v>
      </c>
      <c r="D165" s="15">
        <f t="shared" si="9"/>
        <v>86.675387167674899</v>
      </c>
    </row>
    <row r="166" spans="2:4">
      <c r="B166" s="25">
        <f t="shared" si="10"/>
        <v>32</v>
      </c>
      <c r="C166" s="15">
        <f t="shared" si="8"/>
        <v>1</v>
      </c>
      <c r="D166" s="15">
        <f t="shared" si="9"/>
        <v>22.114388156232735</v>
      </c>
    </row>
    <row r="167" spans="2:4">
      <c r="B167" s="25">
        <f t="shared" si="10"/>
        <v>33</v>
      </c>
      <c r="C167" s="15">
        <f t="shared" si="8"/>
        <v>1</v>
      </c>
      <c r="D167" s="15">
        <f t="shared" si="9"/>
        <v>23.847266804560149</v>
      </c>
    </row>
    <row r="168" spans="2:4">
      <c r="B168" s="25">
        <f t="shared" si="10"/>
        <v>34</v>
      </c>
      <c r="C168" s="15">
        <f t="shared" si="8"/>
        <v>1</v>
      </c>
      <c r="D168" s="15">
        <f t="shared" si="9"/>
        <v>76.526367824288627</v>
      </c>
    </row>
    <row r="169" spans="2:4">
      <c r="B169" s="25">
        <f t="shared" si="10"/>
        <v>35</v>
      </c>
      <c r="C169" s="15">
        <f t="shared" si="8"/>
        <v>1</v>
      </c>
      <c r="D169" s="15">
        <f t="shared" si="9"/>
        <v>6.7528026637057792</v>
      </c>
    </row>
    <row r="170" spans="2:4">
      <c r="B170" s="25">
        <f t="shared" si="10"/>
        <v>36</v>
      </c>
      <c r="C170" s="15">
        <f t="shared" si="8"/>
        <v>1</v>
      </c>
      <c r="D170" s="15">
        <f t="shared" si="9"/>
        <v>5.1055207419211683</v>
      </c>
    </row>
    <row r="171" spans="2:4">
      <c r="B171" s="25">
        <f t="shared" si="10"/>
        <v>37</v>
      </c>
      <c r="C171" s="15">
        <f t="shared" si="8"/>
        <v>1</v>
      </c>
      <c r="D171" s="15">
        <f t="shared" si="9"/>
        <v>51.573995372573336</v>
      </c>
    </row>
    <row r="172" spans="2:4">
      <c r="B172" s="25">
        <f t="shared" si="10"/>
        <v>38</v>
      </c>
      <c r="C172" s="15">
        <f t="shared" si="8"/>
        <v>1</v>
      </c>
      <c r="D172" s="15">
        <f t="shared" si="9"/>
        <v>28.82588947614272</v>
      </c>
    </row>
    <row r="173" spans="2:4">
      <c r="B173" s="25">
        <f t="shared" si="10"/>
        <v>39</v>
      </c>
      <c r="C173" s="15">
        <f t="shared" si="8"/>
        <v>1</v>
      </c>
      <c r="D173" s="15">
        <f t="shared" si="9"/>
        <v>162.92863939739289</v>
      </c>
    </row>
    <row r="174" spans="2:4">
      <c r="B174" s="25">
        <f t="shared" si="10"/>
        <v>40</v>
      </c>
      <c r="C174" s="15">
        <f t="shared" si="8"/>
        <v>1</v>
      </c>
      <c r="D174" s="15">
        <f t="shared" si="9"/>
        <v>144.45512548425268</v>
      </c>
    </row>
    <row r="175" spans="2:4">
      <c r="B175" s="25">
        <f t="shared" si="10"/>
        <v>41</v>
      </c>
      <c r="C175" s="15">
        <f t="shared" si="8"/>
        <v>1</v>
      </c>
      <c r="D175" s="15">
        <f t="shared" si="9"/>
        <v>93.296378607947418</v>
      </c>
    </row>
    <row r="176" spans="2:4">
      <c r="B176" s="25">
        <f t="shared" si="10"/>
        <v>42</v>
      </c>
      <c r="C176" s="15">
        <f t="shared" si="8"/>
        <v>0</v>
      </c>
      <c r="D176" s="15">
        <f t="shared" si="9"/>
        <v>0</v>
      </c>
    </row>
    <row r="177" spans="2:4">
      <c r="B177" s="25">
        <f t="shared" si="10"/>
        <v>43</v>
      </c>
      <c r="C177" s="15">
        <f t="shared" si="8"/>
        <v>0</v>
      </c>
      <c r="D177" s="15">
        <f t="shared" si="9"/>
        <v>0</v>
      </c>
    </row>
    <row r="178" spans="2:4">
      <c r="B178" s="25">
        <f t="shared" si="10"/>
        <v>44</v>
      </c>
      <c r="C178" s="15">
        <f t="shared" si="8"/>
        <v>0</v>
      </c>
      <c r="D178" s="15">
        <f t="shared" si="9"/>
        <v>0</v>
      </c>
    </row>
    <row r="179" spans="2:4">
      <c r="B179" s="25">
        <f t="shared" si="10"/>
        <v>45</v>
      </c>
      <c r="C179" s="15">
        <f t="shared" si="8"/>
        <v>0</v>
      </c>
      <c r="D179" s="15">
        <f t="shared" si="9"/>
        <v>0</v>
      </c>
    </row>
    <row r="180" spans="2:4">
      <c r="B180" s="25">
        <f t="shared" si="10"/>
        <v>46</v>
      </c>
      <c r="C180" s="15">
        <f t="shared" si="8"/>
        <v>0</v>
      </c>
      <c r="D180" s="15">
        <f t="shared" si="9"/>
        <v>0</v>
      </c>
    </row>
    <row r="181" spans="2:4">
      <c r="B181" s="25">
        <f t="shared" si="10"/>
        <v>47</v>
      </c>
      <c r="C181" s="15">
        <f t="shared" si="8"/>
        <v>0</v>
      </c>
      <c r="D181" s="15">
        <f t="shared" si="9"/>
        <v>0</v>
      </c>
    </row>
    <row r="182" spans="2:4">
      <c r="B182" s="25">
        <f t="shared" si="10"/>
        <v>48</v>
      </c>
      <c r="C182" s="15">
        <f t="shared" si="8"/>
        <v>0</v>
      </c>
      <c r="D182" s="15">
        <f t="shared" si="9"/>
        <v>0</v>
      </c>
    </row>
    <row r="183" spans="2:4">
      <c r="B183" s="25">
        <f t="shared" si="10"/>
        <v>49</v>
      </c>
      <c r="C183" s="15">
        <f t="shared" si="8"/>
        <v>0</v>
      </c>
      <c r="D183" s="15">
        <f t="shared" si="9"/>
        <v>0</v>
      </c>
    </row>
    <row r="184" spans="2:4">
      <c r="B184" s="25">
        <f t="shared" si="10"/>
        <v>50</v>
      </c>
      <c r="C184" s="15">
        <f t="shared" si="8"/>
        <v>0</v>
      </c>
      <c r="D184" s="15">
        <f t="shared" si="9"/>
        <v>0</v>
      </c>
    </row>
    <row r="185" spans="2:4">
      <c r="B185" s="48" t="s">
        <v>28</v>
      </c>
      <c r="C185" s="15">
        <f>SUM(C134:C184)</f>
        <v>42</v>
      </c>
      <c r="D185" s="15">
        <f>SUM(D134:D184)</f>
        <v>1950.3102583731127</v>
      </c>
    </row>
  </sheetData>
  <mergeCells count="13">
    <mergeCell ref="B130:D132"/>
    <mergeCell ref="G32:I32"/>
    <mergeCell ref="D1:H2"/>
    <mergeCell ref="I2:M2"/>
    <mergeCell ref="B6:C6"/>
    <mergeCell ref="D6:D7"/>
    <mergeCell ref="E6:E7"/>
    <mergeCell ref="K6:L6"/>
    <mergeCell ref="G61:H63"/>
    <mergeCell ref="G64:H64"/>
    <mergeCell ref="B64:C64"/>
    <mergeCell ref="K11:L11"/>
    <mergeCell ref="B61:D63"/>
  </mergeCells>
  <pageMargins left="0.75" right="0.75" top="1" bottom="1" header="0.5" footer="0.5"/>
  <pageSetup orientation="portrait" horizontalDpi="1200" verticalDpi="12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86"/>
  <sheetViews>
    <sheetView showGridLines="0" zoomScaleNormal="100" workbookViewId="0">
      <selection activeCell="C3" sqref="C3"/>
    </sheetView>
  </sheetViews>
  <sheetFormatPr defaultRowHeight="13.2"/>
  <cols>
    <col min="1" max="1" width="3.33203125" customWidth="1"/>
    <col min="4" max="4" width="13.109375" bestFit="1" customWidth="1"/>
    <col min="5" max="5" width="12.109375" customWidth="1"/>
    <col min="6" max="6" width="6.5546875" customWidth="1"/>
    <col min="7" max="7" width="11.21875" customWidth="1"/>
    <col min="8" max="8" width="2.44140625" customWidth="1"/>
    <col min="9" max="9" width="4.5546875" customWidth="1"/>
  </cols>
  <sheetData>
    <row r="1" spans="1:15" ht="5.4" customHeight="1"/>
    <row r="2" spans="1:15" ht="15" customHeight="1">
      <c r="A2" s="28"/>
      <c r="B2" s="41"/>
      <c r="D2" s="95" t="s">
        <v>18</v>
      </c>
      <c r="E2" s="82"/>
      <c r="F2" s="82"/>
      <c r="G2" s="82"/>
      <c r="H2" s="83"/>
      <c r="I2" s="18"/>
      <c r="J2" s="16"/>
      <c r="K2" s="16"/>
      <c r="L2" s="16"/>
      <c r="M2" s="16"/>
      <c r="N2" s="16"/>
    </row>
    <row r="3" spans="1:15" ht="36.6" customHeight="1">
      <c r="A3" s="41"/>
      <c r="B3" s="41"/>
      <c r="C3" s="41"/>
      <c r="D3" s="82"/>
      <c r="E3" s="82"/>
      <c r="F3" s="82"/>
      <c r="G3" s="82"/>
      <c r="H3" s="83"/>
      <c r="I3" s="18"/>
      <c r="J3" s="88" t="s">
        <v>14</v>
      </c>
      <c r="K3" s="89"/>
      <c r="L3" s="89"/>
      <c r="M3" s="89"/>
      <c r="N3" s="90"/>
    </row>
    <row r="4" spans="1:15" ht="17.399999999999999" customHeight="1">
      <c r="D4" s="17"/>
      <c r="E4" s="17"/>
      <c r="F4" s="104" t="s">
        <v>17</v>
      </c>
      <c r="G4" s="24">
        <v>6.7999999999999996E-3</v>
      </c>
      <c r="H4" s="33" t="s">
        <v>2</v>
      </c>
      <c r="I4" s="106" t="s">
        <v>6</v>
      </c>
      <c r="J4" s="19"/>
      <c r="K4" s="19"/>
      <c r="L4" s="19"/>
      <c r="M4" s="19"/>
      <c r="N4" s="19"/>
    </row>
    <row r="5" spans="1:15" ht="27" customHeight="1">
      <c r="D5" s="8" t="s">
        <v>0</v>
      </c>
      <c r="E5" s="9">
        <v>42</v>
      </c>
      <c r="F5" s="105"/>
      <c r="I5" s="107"/>
      <c r="K5" s="22" t="s">
        <v>4</v>
      </c>
      <c r="L5" s="9">
        <v>200</v>
      </c>
      <c r="N5" s="22" t="s">
        <v>5</v>
      </c>
      <c r="O5" s="9">
        <v>502</v>
      </c>
    </row>
    <row r="6" spans="1:15" ht="21" customHeight="1">
      <c r="D6" s="40"/>
      <c r="E6" s="20"/>
      <c r="F6" s="21"/>
      <c r="G6" s="20"/>
      <c r="H6" s="4"/>
      <c r="I6" s="4"/>
    </row>
    <row r="7" spans="1:15" ht="24.6" customHeight="1">
      <c r="B7" s="78" t="s">
        <v>1</v>
      </c>
      <c r="C7" s="79"/>
      <c r="D7" s="86" t="s">
        <v>20</v>
      </c>
      <c r="E7" s="84" t="s">
        <v>38</v>
      </c>
      <c r="L7" s="80"/>
      <c r="M7" s="80"/>
    </row>
    <row r="8" spans="1:15" ht="15.6">
      <c r="B8" s="14" t="s">
        <v>2</v>
      </c>
      <c r="C8" s="14" t="s">
        <v>3</v>
      </c>
      <c r="D8" s="87"/>
      <c r="E8" s="85"/>
      <c r="L8" s="2"/>
      <c r="M8" s="2"/>
    </row>
    <row r="9" spans="1:15">
      <c r="B9" s="12">
        <v>247</v>
      </c>
      <c r="C9" s="12">
        <v>184</v>
      </c>
      <c r="D9" s="13">
        <f>IF(ISBLANK(B9),"",$E$5*EXP($G$4*B9))</f>
        <v>225.26322747267261</v>
      </c>
      <c r="E9" s="5">
        <f>IF(ISBLANK(B9),"",D9-C9)</f>
        <v>41.263227472672611</v>
      </c>
      <c r="L9" s="1"/>
      <c r="M9" s="1"/>
    </row>
    <row r="10" spans="1:15">
      <c r="B10" s="23">
        <v>259</v>
      </c>
      <c r="C10" s="12">
        <v>202</v>
      </c>
      <c r="D10" s="13">
        <f t="shared" ref="D10:D58" si="0">IF(ISBLANK(B10),"",$E$5*EXP($G$4*B10))</f>
        <v>244.4154932480217</v>
      </c>
      <c r="E10" s="5">
        <f t="shared" ref="E10:E58" si="1">IF(ISBLANK(B10),"",D10-C10)</f>
        <v>42.415493248021704</v>
      </c>
    </row>
    <row r="11" spans="1:15">
      <c r="B11" s="23">
        <v>265</v>
      </c>
      <c r="C11" s="12">
        <v>223</v>
      </c>
      <c r="D11" s="13">
        <f t="shared" si="0"/>
        <v>254.5938724016911</v>
      </c>
      <c r="E11" s="5">
        <f t="shared" si="1"/>
        <v>31.593872401691101</v>
      </c>
    </row>
    <row r="12" spans="1:15" ht="12.75" customHeight="1">
      <c r="B12" s="23">
        <v>270</v>
      </c>
      <c r="C12" s="12">
        <v>209</v>
      </c>
      <c r="D12" s="13">
        <f t="shared" si="0"/>
        <v>263.39890135409223</v>
      </c>
      <c r="E12" s="5">
        <f t="shared" si="1"/>
        <v>54.398901354092231</v>
      </c>
      <c r="L12" s="80"/>
      <c r="M12" s="80"/>
    </row>
    <row r="13" spans="1:15">
      <c r="B13" s="23">
        <v>276</v>
      </c>
      <c r="C13" s="12">
        <v>235</v>
      </c>
      <c r="D13" s="13">
        <f t="shared" si="0"/>
        <v>274.36782092222035</v>
      </c>
      <c r="E13" s="5">
        <f t="shared" si="1"/>
        <v>39.367820922220346</v>
      </c>
      <c r="L13" s="3"/>
    </row>
    <row r="14" spans="1:15">
      <c r="B14" s="23">
        <v>280</v>
      </c>
      <c r="C14" s="12">
        <v>248</v>
      </c>
      <c r="D14" s="13">
        <f t="shared" si="0"/>
        <v>281.93304630084322</v>
      </c>
      <c r="E14" s="5">
        <f t="shared" si="1"/>
        <v>33.933046300843216</v>
      </c>
    </row>
    <row r="15" spans="1:15">
      <c r="B15" s="23">
        <v>305</v>
      </c>
      <c r="C15" s="12">
        <v>303</v>
      </c>
      <c r="D15" s="13">
        <f t="shared" si="0"/>
        <v>334.17660752791869</v>
      </c>
      <c r="E15" s="5">
        <f t="shared" si="1"/>
        <v>31.176607527918691</v>
      </c>
    </row>
    <row r="16" spans="1:15">
      <c r="B16" s="23">
        <v>309</v>
      </c>
      <c r="C16" s="12">
        <v>392</v>
      </c>
      <c r="D16" s="13">
        <f t="shared" si="0"/>
        <v>343.39095833522049</v>
      </c>
      <c r="E16" s="5">
        <f t="shared" si="1"/>
        <v>-48.609041664779511</v>
      </c>
    </row>
    <row r="17" spans="2:10">
      <c r="B17" s="23">
        <v>317</v>
      </c>
      <c r="C17" s="12">
        <v>335</v>
      </c>
      <c r="D17" s="13">
        <f t="shared" si="0"/>
        <v>362.58887558909458</v>
      </c>
      <c r="E17" s="5">
        <f t="shared" si="1"/>
        <v>27.588875589094584</v>
      </c>
    </row>
    <row r="18" spans="2:10">
      <c r="B18" s="23">
        <v>318</v>
      </c>
      <c r="C18" s="12">
        <v>340</v>
      </c>
      <c r="D18" s="13">
        <f t="shared" si="0"/>
        <v>365.0628820318417</v>
      </c>
      <c r="E18" s="5">
        <f t="shared" si="1"/>
        <v>25.062882031841696</v>
      </c>
    </row>
    <row r="19" spans="2:10">
      <c r="B19" s="23">
        <v>324</v>
      </c>
      <c r="C19" s="12">
        <v>387</v>
      </c>
      <c r="D19" s="13">
        <f t="shared" si="0"/>
        <v>380.26547160123857</v>
      </c>
      <c r="E19" s="5">
        <f t="shared" si="1"/>
        <v>-6.7345283987614266</v>
      </c>
    </row>
    <row r="20" spans="2:10">
      <c r="B20" s="23">
        <v>324</v>
      </c>
      <c r="C20" s="12">
        <v>353</v>
      </c>
      <c r="D20" s="13">
        <f t="shared" si="0"/>
        <v>380.26547160123857</v>
      </c>
      <c r="E20" s="5">
        <f t="shared" si="1"/>
        <v>27.265471601238573</v>
      </c>
    </row>
    <row r="21" spans="2:10">
      <c r="B21" s="23">
        <v>326</v>
      </c>
      <c r="C21" s="12">
        <v>353</v>
      </c>
      <c r="D21" s="13">
        <f t="shared" si="0"/>
        <v>385.47240893285698</v>
      </c>
      <c r="E21" s="5">
        <f t="shared" si="1"/>
        <v>32.472408932856979</v>
      </c>
    </row>
    <row r="22" spans="2:10">
      <c r="B22" s="23">
        <v>332</v>
      </c>
      <c r="C22" s="12">
        <v>383</v>
      </c>
      <c r="D22" s="13">
        <f t="shared" si="0"/>
        <v>401.52492785977944</v>
      </c>
      <c r="E22" s="5">
        <f t="shared" si="1"/>
        <v>18.524927859779439</v>
      </c>
    </row>
    <row r="23" spans="2:10">
      <c r="B23" s="23">
        <v>334</v>
      </c>
      <c r="C23" s="12">
        <v>406</v>
      </c>
      <c r="D23" s="13">
        <f t="shared" si="0"/>
        <v>407.02296881428634</v>
      </c>
      <c r="E23" s="5">
        <f t="shared" si="1"/>
        <v>1.0229688142863438</v>
      </c>
    </row>
    <row r="24" spans="2:10">
      <c r="B24" s="23">
        <v>335</v>
      </c>
      <c r="C24" s="12">
        <v>472</v>
      </c>
      <c r="D24" s="13">
        <f t="shared" si="0"/>
        <v>409.80015673974748</v>
      </c>
      <c r="E24" s="5">
        <f t="shared" si="1"/>
        <v>-62.199843260252521</v>
      </c>
    </row>
    <row r="25" spans="2:10">
      <c r="B25" s="23">
        <v>335</v>
      </c>
      <c r="C25" s="12">
        <v>410</v>
      </c>
      <c r="D25" s="13">
        <f t="shared" si="0"/>
        <v>409.80015673974748</v>
      </c>
      <c r="E25" s="5">
        <f t="shared" si="1"/>
        <v>-0.1998432602525213</v>
      </c>
    </row>
    <row r="26" spans="2:10">
      <c r="B26" s="23">
        <v>337</v>
      </c>
      <c r="C26" s="12">
        <v>363</v>
      </c>
      <c r="D26" s="13">
        <f t="shared" si="0"/>
        <v>415.41150958134574</v>
      </c>
      <c r="E26" s="5">
        <f t="shared" si="1"/>
        <v>52.41150958134574</v>
      </c>
    </row>
    <row r="27" spans="2:10">
      <c r="B27" s="23">
        <v>338</v>
      </c>
      <c r="C27" s="12">
        <v>460</v>
      </c>
      <c r="D27" s="13">
        <f t="shared" si="0"/>
        <v>418.24593396743808</v>
      </c>
      <c r="E27" s="5">
        <f t="shared" si="1"/>
        <v>-41.754066032561923</v>
      </c>
      <c r="F27" s="4"/>
      <c r="G27" s="4"/>
      <c r="H27" s="4"/>
      <c r="I27" s="4"/>
    </row>
    <row r="28" spans="2:10">
      <c r="B28" s="23">
        <v>343</v>
      </c>
      <c r="C28" s="12">
        <v>390</v>
      </c>
      <c r="D28" s="13">
        <f t="shared" si="0"/>
        <v>432.71080510933626</v>
      </c>
      <c r="E28" s="5">
        <f t="shared" si="1"/>
        <v>42.710805109336263</v>
      </c>
    </row>
    <row r="29" spans="2:10">
      <c r="B29" s="23">
        <v>345</v>
      </c>
      <c r="C29" s="12">
        <v>438</v>
      </c>
      <c r="D29" s="13">
        <f t="shared" si="0"/>
        <v>438.63587118338995</v>
      </c>
      <c r="E29" s="5">
        <f t="shared" si="1"/>
        <v>0.63587118338995197</v>
      </c>
      <c r="F29" s="4"/>
      <c r="G29" s="4"/>
      <c r="H29" s="4"/>
      <c r="I29" s="4"/>
    </row>
    <row r="30" spans="2:10">
      <c r="B30" s="23">
        <v>346</v>
      </c>
      <c r="C30" s="12">
        <v>433</v>
      </c>
      <c r="D30" s="13">
        <f t="shared" si="0"/>
        <v>441.62875939476857</v>
      </c>
      <c r="E30" s="5">
        <f t="shared" si="1"/>
        <v>8.628759394768565</v>
      </c>
    </row>
    <row r="31" spans="2:10">
      <c r="B31" s="23">
        <v>347</v>
      </c>
      <c r="C31" s="12">
        <v>432</v>
      </c>
      <c r="D31" s="13">
        <f t="shared" si="0"/>
        <v>444.64206859867045</v>
      </c>
      <c r="E31" s="5">
        <f t="shared" si="1"/>
        <v>12.642068598670448</v>
      </c>
    </row>
    <row r="32" spans="2:10">
      <c r="B32" s="23">
        <v>351</v>
      </c>
      <c r="C32" s="12">
        <v>506</v>
      </c>
      <c r="D32" s="13">
        <f t="shared" si="0"/>
        <v>456.90231635826331</v>
      </c>
      <c r="E32" s="5">
        <f t="shared" si="1"/>
        <v>-49.097683641736694</v>
      </c>
      <c r="G32" s="75" t="s">
        <v>29</v>
      </c>
      <c r="H32" s="76"/>
      <c r="I32" s="77"/>
      <c r="J32" s="5">
        <f>D185/C185</f>
        <v>37.060972578446595</v>
      </c>
    </row>
    <row r="33" spans="2:5">
      <c r="B33" s="23">
        <v>359</v>
      </c>
      <c r="C33" s="12">
        <v>476</v>
      </c>
      <c r="D33" s="13">
        <f t="shared" si="0"/>
        <v>482.44629953439136</v>
      </c>
      <c r="E33" s="5">
        <f t="shared" si="1"/>
        <v>6.4462995343913576</v>
      </c>
    </row>
    <row r="34" spans="2:5">
      <c r="B34" s="23">
        <v>360</v>
      </c>
      <c r="C34" s="12">
        <v>557</v>
      </c>
      <c r="D34" s="13">
        <f t="shared" si="0"/>
        <v>485.7381138554689</v>
      </c>
      <c r="E34" s="5">
        <f t="shared" si="1"/>
        <v>-71.261886144531104</v>
      </c>
    </row>
    <row r="35" spans="2:5">
      <c r="B35" s="23">
        <v>360</v>
      </c>
      <c r="C35" s="12">
        <v>479</v>
      </c>
      <c r="D35" s="13">
        <f t="shared" si="0"/>
        <v>485.7381138554689</v>
      </c>
      <c r="E35" s="5">
        <f t="shared" si="1"/>
        <v>6.738113855468896</v>
      </c>
    </row>
    <row r="36" spans="2:5">
      <c r="B36" s="23">
        <v>365</v>
      </c>
      <c r="C36" s="12">
        <v>540</v>
      </c>
      <c r="D36" s="13">
        <f t="shared" si="0"/>
        <v>502.53717549601794</v>
      </c>
      <c r="E36" s="5">
        <f t="shared" si="1"/>
        <v>-37.462824503982063</v>
      </c>
    </row>
    <row r="37" spans="2:5">
      <c r="B37" s="23">
        <v>368</v>
      </c>
      <c r="C37" s="12">
        <v>581</v>
      </c>
      <c r="D37" s="13">
        <f t="shared" si="0"/>
        <v>512.89421651483735</v>
      </c>
      <c r="E37" s="5">
        <f t="shared" si="1"/>
        <v>-68.105783485162647</v>
      </c>
    </row>
    <row r="38" spans="2:5">
      <c r="B38" s="23">
        <v>368</v>
      </c>
      <c r="C38" s="12">
        <v>605</v>
      </c>
      <c r="D38" s="13">
        <f t="shared" si="0"/>
        <v>512.89421651483735</v>
      </c>
      <c r="E38" s="5">
        <f t="shared" si="1"/>
        <v>-92.105783485162647</v>
      </c>
    </row>
    <row r="39" spans="2:5">
      <c r="B39" s="23">
        <v>385</v>
      </c>
      <c r="C39" s="12">
        <v>609</v>
      </c>
      <c r="D39" s="13">
        <f t="shared" si="0"/>
        <v>575.74774282409135</v>
      </c>
      <c r="E39" s="5">
        <f t="shared" si="1"/>
        <v>-33.252257175908653</v>
      </c>
    </row>
    <row r="40" spans="2:5">
      <c r="B40" s="23">
        <v>387</v>
      </c>
      <c r="C40" s="12">
        <v>538</v>
      </c>
      <c r="D40" s="13">
        <f t="shared" si="0"/>
        <v>583.63139947869684</v>
      </c>
      <c r="E40" s="5">
        <f t="shared" si="1"/>
        <v>45.631399478696835</v>
      </c>
    </row>
    <row r="41" spans="2:5">
      <c r="B41" s="23">
        <v>390</v>
      </c>
      <c r="C41" s="12">
        <v>660</v>
      </c>
      <c r="D41" s="13">
        <f t="shared" si="0"/>
        <v>595.65975208426391</v>
      </c>
      <c r="E41" s="5">
        <f t="shared" si="1"/>
        <v>-64.340247915736086</v>
      </c>
    </row>
    <row r="42" spans="2:5">
      <c r="B42" s="23">
        <v>392</v>
      </c>
      <c r="C42" s="12">
        <v>623</v>
      </c>
      <c r="D42" s="13">
        <f t="shared" si="0"/>
        <v>603.81606190384878</v>
      </c>
      <c r="E42" s="5">
        <f t="shared" si="1"/>
        <v>-19.183938096151223</v>
      </c>
    </row>
    <row r="43" spans="2:5">
      <c r="B43" s="23">
        <v>395</v>
      </c>
      <c r="C43" s="12">
        <v>584</v>
      </c>
      <c r="D43" s="13">
        <f t="shared" si="0"/>
        <v>616.26041035386652</v>
      </c>
      <c r="E43" s="5">
        <f t="shared" si="1"/>
        <v>32.260410353866519</v>
      </c>
    </row>
    <row r="44" spans="2:5">
      <c r="B44" s="23">
        <v>405</v>
      </c>
      <c r="C44" s="12">
        <v>715</v>
      </c>
      <c r="D44" s="13">
        <f t="shared" si="0"/>
        <v>659.62376423167245</v>
      </c>
      <c r="E44" s="5">
        <f t="shared" si="1"/>
        <v>-55.376235768327547</v>
      </c>
    </row>
    <row r="45" spans="2:5">
      <c r="B45" s="23">
        <v>413</v>
      </c>
      <c r="C45" s="12">
        <v>754</v>
      </c>
      <c r="D45" s="13">
        <f t="shared" si="0"/>
        <v>696.50127115789314</v>
      </c>
      <c r="E45" s="5">
        <f t="shared" si="1"/>
        <v>-57.498728842106857</v>
      </c>
    </row>
    <row r="46" spans="2:5">
      <c r="B46" s="23">
        <v>438</v>
      </c>
      <c r="C46" s="12">
        <v>840</v>
      </c>
      <c r="D46" s="13">
        <f t="shared" si="0"/>
        <v>825.56633565425204</v>
      </c>
      <c r="E46" s="5">
        <f t="shared" si="1"/>
        <v>-14.433664345747957</v>
      </c>
    </row>
    <row r="47" spans="2:5">
      <c r="B47" s="23">
        <v>455</v>
      </c>
      <c r="C47" s="12">
        <v>975</v>
      </c>
      <c r="D47" s="13">
        <f t="shared" si="0"/>
        <v>926.73681823577624</v>
      </c>
      <c r="E47" s="5">
        <f t="shared" si="1"/>
        <v>-48.263181764223759</v>
      </c>
    </row>
    <row r="48" spans="2:5">
      <c r="B48" s="23">
        <v>457</v>
      </c>
      <c r="C48" s="12">
        <v>855</v>
      </c>
      <c r="D48" s="13">
        <f t="shared" si="0"/>
        <v>939.42653343694326</v>
      </c>
      <c r="E48" s="5">
        <f t="shared" si="1"/>
        <v>84.426533436943259</v>
      </c>
    </row>
    <row r="49" spans="2:8">
      <c r="B49" s="23">
        <v>460</v>
      </c>
      <c r="C49" s="12">
        <v>895</v>
      </c>
      <c r="D49" s="13">
        <f t="shared" si="0"/>
        <v>958.78764663492757</v>
      </c>
      <c r="E49" s="5">
        <f t="shared" si="1"/>
        <v>63.787646634927569</v>
      </c>
    </row>
    <row r="50" spans="2:8">
      <c r="B50" s="23">
        <v>502</v>
      </c>
      <c r="C50" s="12">
        <v>1300</v>
      </c>
      <c r="D50" s="13">
        <f t="shared" si="0"/>
        <v>1275.7246107089911</v>
      </c>
      <c r="E50" s="5">
        <f t="shared" si="1"/>
        <v>-24.275389291008878</v>
      </c>
    </row>
    <row r="51" spans="2:8">
      <c r="B51" s="23"/>
      <c r="C51" s="12"/>
      <c r="D51" s="13" t="str">
        <f t="shared" si="0"/>
        <v/>
      </c>
      <c r="E51" s="5" t="str">
        <f t="shared" si="1"/>
        <v/>
      </c>
    </row>
    <row r="52" spans="2:8">
      <c r="B52" s="23"/>
      <c r="C52" s="12"/>
      <c r="D52" s="13" t="str">
        <f t="shared" si="0"/>
        <v/>
      </c>
      <c r="E52" s="5" t="str">
        <f t="shared" si="1"/>
        <v/>
      </c>
    </row>
    <row r="53" spans="2:8">
      <c r="B53" s="23"/>
      <c r="C53" s="12"/>
      <c r="D53" s="13" t="str">
        <f t="shared" si="0"/>
        <v/>
      </c>
      <c r="E53" s="5" t="str">
        <f t="shared" si="1"/>
        <v/>
      </c>
    </row>
    <row r="54" spans="2:8">
      <c r="B54" s="23"/>
      <c r="C54" s="12"/>
      <c r="D54" s="13" t="str">
        <f t="shared" si="0"/>
        <v/>
      </c>
      <c r="E54" s="5" t="str">
        <f t="shared" si="1"/>
        <v/>
      </c>
    </row>
    <row r="55" spans="2:8">
      <c r="B55" s="23"/>
      <c r="C55" s="12"/>
      <c r="D55" s="13" t="str">
        <f t="shared" si="0"/>
        <v/>
      </c>
      <c r="E55" s="5" t="str">
        <f t="shared" si="1"/>
        <v/>
      </c>
    </row>
    <row r="56" spans="2:8">
      <c r="B56" s="23"/>
      <c r="C56" s="12"/>
      <c r="D56" s="13" t="str">
        <f t="shared" si="0"/>
        <v/>
      </c>
      <c r="E56" s="5" t="str">
        <f t="shared" si="1"/>
        <v/>
      </c>
    </row>
    <row r="57" spans="2:8">
      <c r="B57" s="23"/>
      <c r="C57" s="12"/>
      <c r="D57" s="13" t="str">
        <f t="shared" si="0"/>
        <v/>
      </c>
      <c r="E57" s="5" t="str">
        <f t="shared" si="1"/>
        <v/>
      </c>
    </row>
    <row r="58" spans="2:8">
      <c r="B58" s="23"/>
      <c r="C58" s="12"/>
      <c r="D58" s="13" t="str">
        <f t="shared" si="0"/>
        <v/>
      </c>
      <c r="E58" s="5" t="str">
        <f t="shared" si="1"/>
        <v/>
      </c>
    </row>
    <row r="62" spans="2:8" ht="18" customHeight="1">
      <c r="B62" s="72" t="s">
        <v>23</v>
      </c>
      <c r="C62" s="72"/>
      <c r="D62" s="73"/>
      <c r="G62" s="96" t="s">
        <v>22</v>
      </c>
      <c r="H62" s="97"/>
    </row>
    <row r="63" spans="2:8" ht="18" customHeight="1">
      <c r="B63" s="74"/>
      <c r="C63" s="74"/>
      <c r="D63" s="73"/>
      <c r="G63" s="98"/>
      <c r="H63" s="99"/>
    </row>
    <row r="64" spans="2:8" ht="18" customHeight="1">
      <c r="B64" s="102"/>
      <c r="C64" s="102"/>
      <c r="D64" s="103"/>
      <c r="G64" s="100"/>
      <c r="H64" s="101"/>
    </row>
    <row r="65" spans="1:9" ht="18" customHeight="1">
      <c r="B65" s="108" t="s">
        <v>19</v>
      </c>
      <c r="C65" s="109"/>
      <c r="D65" s="37">
        <f>($O$5-$L$5)/50</f>
        <v>6.04</v>
      </c>
      <c r="G65" s="93" t="b">
        <f>NOT(AND(ISBLANK(E5),ISBLANK(G4)))</f>
        <v>1</v>
      </c>
      <c r="H65" s="93"/>
    </row>
    <row r="66" spans="1:9" ht="15.6">
      <c r="A66" s="26"/>
      <c r="B66" s="34" t="s">
        <v>11</v>
      </c>
      <c r="C66" s="35" t="s">
        <v>2</v>
      </c>
      <c r="D66" s="36" t="s">
        <v>3</v>
      </c>
      <c r="I66" s="28"/>
    </row>
    <row r="67" spans="1:9">
      <c r="B67" s="25">
        <v>0</v>
      </c>
      <c r="C67" s="15">
        <f>IF($G$65,$L$5+B67*$D$65,$B$9)</f>
        <v>200</v>
      </c>
      <c r="D67" s="15">
        <f>IF($G$65,$E$5*EXP($G$4*C67),$C$9)</f>
        <v>163.64011867539898</v>
      </c>
    </row>
    <row r="68" spans="1:9">
      <c r="B68" s="25">
        <f>B67+1</f>
        <v>1</v>
      </c>
      <c r="C68" s="15">
        <f t="shared" ref="C68:C117" si="2">IF($G$65,$L$5+B68*$D$65,$B$9)</f>
        <v>206.04</v>
      </c>
      <c r="D68" s="15">
        <f t="shared" ref="D68:D117" si="3">IF($G$65,$E$5*EXP($G$4*C68),$C$9)</f>
        <v>170.50107782935211</v>
      </c>
    </row>
    <row r="69" spans="1:9">
      <c r="B69" s="25">
        <f t="shared" ref="B69:B117" si="4">B68+1</f>
        <v>2</v>
      </c>
      <c r="C69" s="15">
        <f t="shared" si="2"/>
        <v>212.08</v>
      </c>
      <c r="D69" s="15">
        <f t="shared" si="3"/>
        <v>177.6496972520294</v>
      </c>
    </row>
    <row r="70" spans="1:9">
      <c r="B70" s="25">
        <f t="shared" si="4"/>
        <v>3</v>
      </c>
      <c r="C70" s="15">
        <f t="shared" si="2"/>
        <v>218.12</v>
      </c>
      <c r="D70" s="15">
        <f t="shared" si="3"/>
        <v>185.09803771049633</v>
      </c>
    </row>
    <row r="71" spans="1:9">
      <c r="B71" s="25">
        <f t="shared" si="4"/>
        <v>4</v>
      </c>
      <c r="C71" s="15">
        <f t="shared" si="2"/>
        <v>224.16</v>
      </c>
      <c r="D71" s="15">
        <f t="shared" si="3"/>
        <v>192.85866564506597</v>
      </c>
    </row>
    <row r="72" spans="1:9">
      <c r="B72" s="25">
        <f t="shared" si="4"/>
        <v>5</v>
      </c>
      <c r="C72" s="15">
        <f t="shared" si="2"/>
        <v>230.2</v>
      </c>
      <c r="D72" s="15">
        <f t="shared" si="3"/>
        <v>200.9446743707222</v>
      </c>
    </row>
    <row r="73" spans="1:9">
      <c r="B73" s="25">
        <f t="shared" si="4"/>
        <v>6</v>
      </c>
      <c r="C73" s="15">
        <f t="shared" si="2"/>
        <v>236.24</v>
      </c>
      <c r="D73" s="15">
        <f t="shared" si="3"/>
        <v>209.36970616745856</v>
      </c>
    </row>
    <row r="74" spans="1:9">
      <c r="B74" s="25">
        <f t="shared" si="4"/>
        <v>7</v>
      </c>
      <c r="C74" s="15">
        <f t="shared" si="2"/>
        <v>242.28</v>
      </c>
      <c r="D74" s="15">
        <f t="shared" si="3"/>
        <v>218.14797529680038</v>
      </c>
    </row>
    <row r="75" spans="1:9">
      <c r="B75" s="25">
        <f t="shared" si="4"/>
        <v>8</v>
      </c>
      <c r="C75" s="15">
        <f t="shared" si="2"/>
        <v>248.32</v>
      </c>
      <c r="D75" s="15">
        <f t="shared" si="3"/>
        <v>227.29429198334489</v>
      </c>
    </row>
    <row r="76" spans="1:9">
      <c r="B76" s="25">
        <f t="shared" si="4"/>
        <v>9</v>
      </c>
      <c r="C76" s="15">
        <f t="shared" si="2"/>
        <v>254.36</v>
      </c>
      <c r="D76" s="15">
        <f t="shared" si="3"/>
        <v>236.82408740177658</v>
      </c>
    </row>
    <row r="77" spans="1:9">
      <c r="B77" s="25">
        <f t="shared" si="4"/>
        <v>10</v>
      </c>
      <c r="C77" s="15">
        <f t="shared" si="2"/>
        <v>260.39999999999998</v>
      </c>
      <c r="D77" s="15">
        <f t="shared" si="3"/>
        <v>246.75343971151722</v>
      </c>
    </row>
    <row r="78" spans="1:9">
      <c r="B78" s="25">
        <f t="shared" si="4"/>
        <v>11</v>
      </c>
      <c r="C78" s="15">
        <f t="shared" si="2"/>
        <v>266.44</v>
      </c>
      <c r="D78" s="15">
        <f t="shared" si="3"/>
        <v>257.09910118293402</v>
      </c>
    </row>
    <row r="79" spans="1:9">
      <c r="B79" s="25">
        <f t="shared" si="4"/>
        <v>12</v>
      </c>
      <c r="C79" s="15">
        <f t="shared" si="2"/>
        <v>272.48</v>
      </c>
      <c r="D79" s="15">
        <f t="shared" si="3"/>
        <v>267.87852646087089</v>
      </c>
    </row>
    <row r="80" spans="1:9">
      <c r="B80" s="25">
        <f t="shared" si="4"/>
        <v>13</v>
      </c>
      <c r="C80" s="15">
        <f t="shared" si="2"/>
        <v>278.52</v>
      </c>
      <c r="D80" s="15">
        <f t="shared" si="3"/>
        <v>279.10990201318816</v>
      </c>
    </row>
    <row r="81" spans="2:4">
      <c r="B81" s="25">
        <f t="shared" si="4"/>
        <v>14</v>
      </c>
      <c r="C81" s="15">
        <f t="shared" si="2"/>
        <v>284.56</v>
      </c>
      <c r="D81" s="15">
        <f t="shared" si="3"/>
        <v>290.81217681399613</v>
      </c>
    </row>
    <row r="82" spans="2:4">
      <c r="B82" s="25">
        <f t="shared" si="4"/>
        <v>15</v>
      </c>
      <c r="C82" s="15">
        <f t="shared" si="2"/>
        <v>290.60000000000002</v>
      </c>
      <c r="D82" s="15">
        <f t="shared" si="3"/>
        <v>303.00509431334643</v>
      </c>
    </row>
    <row r="83" spans="2:4">
      <c r="B83" s="25">
        <f t="shared" si="4"/>
        <v>16</v>
      </c>
      <c r="C83" s="15">
        <f t="shared" si="2"/>
        <v>296.64</v>
      </c>
      <c r="D83" s="15">
        <f t="shared" si="3"/>
        <v>315.70922574732163</v>
      </c>
    </row>
    <row r="84" spans="2:4">
      <c r="B84" s="25">
        <f t="shared" si="4"/>
        <v>17</v>
      </c>
      <c r="C84" s="15">
        <f t="shared" si="2"/>
        <v>302.68</v>
      </c>
      <c r="D84" s="15">
        <f t="shared" si="3"/>
        <v>328.94600484472147</v>
      </c>
    </row>
    <row r="85" spans="2:4">
      <c r="B85" s="25">
        <f t="shared" si="4"/>
        <v>18</v>
      </c>
      <c r="C85" s="15">
        <f t="shared" si="2"/>
        <v>308.72000000000003</v>
      </c>
      <c r="D85" s="15">
        <f t="shared" si="3"/>
        <v>342.73776398889891</v>
      </c>
    </row>
    <row r="86" spans="2:4">
      <c r="B86" s="25">
        <f t="shared" si="4"/>
        <v>19</v>
      </c>
      <c r="C86" s="15">
        <f t="shared" si="2"/>
        <v>314.76</v>
      </c>
      <c r="D86" s="15">
        <f t="shared" si="3"/>
        <v>357.10777189575913</v>
      </c>
    </row>
    <row r="87" spans="2:4">
      <c r="B87" s="25">
        <f t="shared" si="4"/>
        <v>20</v>
      </c>
      <c r="C87" s="15">
        <f t="shared" si="2"/>
        <v>320.8</v>
      </c>
      <c r="D87" s="15">
        <f t="shared" si="3"/>
        <v>372.08027287148934</v>
      </c>
    </row>
    <row r="88" spans="2:4">
      <c r="B88" s="25">
        <f t="shared" si="4"/>
        <v>21</v>
      </c>
      <c r="C88" s="15">
        <f t="shared" si="2"/>
        <v>326.84000000000003</v>
      </c>
      <c r="D88" s="15">
        <f t="shared" si="3"/>
        <v>387.68052771624957</v>
      </c>
    </row>
    <row r="89" spans="2:4">
      <c r="B89" s="25">
        <f t="shared" si="4"/>
        <v>22</v>
      </c>
      <c r="C89" s="15">
        <f t="shared" si="2"/>
        <v>332.88</v>
      </c>
      <c r="D89" s="15">
        <f t="shared" si="3"/>
        <v>403.93485634283985</v>
      </c>
    </row>
    <row r="90" spans="2:4">
      <c r="B90" s="25">
        <f t="shared" si="4"/>
        <v>23</v>
      </c>
      <c r="C90" s="15">
        <f t="shared" si="2"/>
        <v>338.91999999999996</v>
      </c>
      <c r="D90" s="15">
        <f t="shared" si="3"/>
        <v>420.87068218224488</v>
      </c>
    </row>
    <row r="91" spans="2:4">
      <c r="B91" s="25">
        <f t="shared" si="4"/>
        <v>24</v>
      </c>
      <c r="C91" s="15">
        <f t="shared" si="2"/>
        <v>344.96000000000004</v>
      </c>
      <c r="D91" s="15">
        <f t="shared" si="3"/>
        <v>438.51657845097532</v>
      </c>
    </row>
    <row r="92" spans="2:4">
      <c r="B92" s="25">
        <f t="shared" si="4"/>
        <v>25</v>
      </c>
      <c r="C92" s="15">
        <f t="shared" si="2"/>
        <v>351</v>
      </c>
      <c r="D92" s="15">
        <f t="shared" si="3"/>
        <v>456.90231635826331</v>
      </c>
    </row>
    <row r="93" spans="2:4">
      <c r="B93" s="25">
        <f t="shared" si="4"/>
        <v>26</v>
      </c>
      <c r="C93" s="15">
        <f t="shared" si="2"/>
        <v>357.03999999999996</v>
      </c>
      <c r="D93" s="15">
        <f t="shared" si="3"/>
        <v>476.05891533445237</v>
      </c>
    </row>
    <row r="94" spans="2:4">
      <c r="B94" s="25">
        <f t="shared" si="4"/>
        <v>27</v>
      </c>
      <c r="C94" s="15">
        <f t="shared" si="2"/>
        <v>363.08000000000004</v>
      </c>
      <c r="D94" s="15">
        <f t="shared" si="3"/>
        <v>496.01869536531319</v>
      </c>
    </row>
    <row r="95" spans="2:4">
      <c r="B95" s="25">
        <f t="shared" si="4"/>
        <v>28</v>
      </c>
      <c r="C95" s="15">
        <f t="shared" si="2"/>
        <v>369.12</v>
      </c>
      <c r="D95" s="15">
        <f t="shared" si="3"/>
        <v>516.81533152058955</v>
      </c>
    </row>
    <row r="96" spans="2:4">
      <c r="B96" s="25">
        <f t="shared" si="4"/>
        <v>29</v>
      </c>
      <c r="C96" s="15">
        <f t="shared" si="2"/>
        <v>375.15999999999997</v>
      </c>
      <c r="D96" s="15">
        <f t="shared" si="3"/>
        <v>538.48391076876965</v>
      </c>
    </row>
    <row r="97" spans="2:4">
      <c r="B97" s="25">
        <f t="shared" si="4"/>
        <v>30</v>
      </c>
      <c r="C97" s="15">
        <f t="shared" si="2"/>
        <v>381.2</v>
      </c>
      <c r="D97" s="15">
        <f t="shared" si="3"/>
        <v>561.06099117393626</v>
      </c>
    </row>
    <row r="98" spans="2:4">
      <c r="B98" s="25">
        <f t="shared" si="4"/>
        <v>31</v>
      </c>
      <c r="C98" s="15">
        <f t="shared" si="2"/>
        <v>387.24</v>
      </c>
      <c r="D98" s="15">
        <f t="shared" si="3"/>
        <v>584.58466357456962</v>
      </c>
    </row>
    <row r="99" spans="2:4">
      <c r="B99" s="25">
        <f t="shared" si="4"/>
        <v>32</v>
      </c>
      <c r="C99" s="15">
        <f t="shared" si="2"/>
        <v>393.28</v>
      </c>
      <c r="D99" s="15">
        <f t="shared" si="3"/>
        <v>609.09461584836674</v>
      </c>
    </row>
    <row r="100" spans="2:4">
      <c r="B100" s="25">
        <f t="shared" si="4"/>
        <v>33</v>
      </c>
      <c r="C100" s="15">
        <f t="shared" si="2"/>
        <v>399.32</v>
      </c>
      <c r="D100" s="15">
        <f t="shared" si="3"/>
        <v>634.63219987149967</v>
      </c>
    </row>
    <row r="101" spans="2:4">
      <c r="B101" s="25">
        <f t="shared" si="4"/>
        <v>34</v>
      </c>
      <c r="C101" s="15">
        <f t="shared" si="2"/>
        <v>405.36</v>
      </c>
      <c r="D101" s="15">
        <f t="shared" si="3"/>
        <v>661.24050128527961</v>
      </c>
    </row>
    <row r="102" spans="2:4">
      <c r="B102" s="25">
        <f t="shared" si="4"/>
        <v>35</v>
      </c>
      <c r="C102" s="15">
        <f t="shared" si="2"/>
        <v>411.4</v>
      </c>
      <c r="D102" s="15">
        <f t="shared" si="3"/>
        <v>688.96441218794143</v>
      </c>
    </row>
    <row r="103" spans="2:4">
      <c r="B103" s="25">
        <f t="shared" si="4"/>
        <v>36</v>
      </c>
      <c r="C103" s="15">
        <f t="shared" si="2"/>
        <v>417.44</v>
      </c>
      <c r="D103" s="15">
        <f t="shared" si="3"/>
        <v>717.85070687418124</v>
      </c>
    </row>
    <row r="104" spans="2:4">
      <c r="B104" s="25">
        <f t="shared" si="4"/>
        <v>37</v>
      </c>
      <c r="C104" s="15">
        <f t="shared" si="2"/>
        <v>423.48</v>
      </c>
      <c r="D104" s="15">
        <f t="shared" si="3"/>
        <v>747.94812075023572</v>
      </c>
    </row>
    <row r="105" spans="2:4">
      <c r="B105" s="25">
        <f t="shared" si="4"/>
        <v>38</v>
      </c>
      <c r="C105" s="15">
        <f t="shared" si="2"/>
        <v>429.52</v>
      </c>
      <c r="D105" s="15">
        <f t="shared" si="3"/>
        <v>779.30743255764514</v>
      </c>
    </row>
    <row r="106" spans="2:4">
      <c r="B106" s="25">
        <f t="shared" si="4"/>
        <v>39</v>
      </c>
      <c r="C106" s="15">
        <f t="shared" si="2"/>
        <v>435.56</v>
      </c>
      <c r="D106" s="15">
        <f t="shared" si="3"/>
        <v>811.98155004442208</v>
      </c>
    </row>
    <row r="107" spans="2:4">
      <c r="B107" s="25">
        <f t="shared" si="4"/>
        <v>40</v>
      </c>
      <c r="C107" s="15">
        <f t="shared" si="2"/>
        <v>441.6</v>
      </c>
      <c r="D107" s="15">
        <f t="shared" si="3"/>
        <v>846.02559922816204</v>
      </c>
    </row>
    <row r="108" spans="2:4">
      <c r="B108" s="25">
        <f t="shared" si="4"/>
        <v>41</v>
      </c>
      <c r="C108" s="15">
        <f t="shared" si="2"/>
        <v>447.64</v>
      </c>
      <c r="D108" s="15">
        <f t="shared" si="3"/>
        <v>881.49701740170372</v>
      </c>
    </row>
    <row r="109" spans="2:4">
      <c r="B109" s="25">
        <f t="shared" si="4"/>
        <v>42</v>
      </c>
      <c r="C109" s="15">
        <f t="shared" si="2"/>
        <v>453.68</v>
      </c>
      <c r="D109" s="15">
        <f t="shared" si="3"/>
        <v>918.45565003824845</v>
      </c>
    </row>
    <row r="110" spans="2:4">
      <c r="B110" s="25">
        <f t="shared" si="4"/>
        <v>43</v>
      </c>
      <c r="C110" s="15">
        <f t="shared" si="2"/>
        <v>459.72</v>
      </c>
      <c r="D110" s="15">
        <f t="shared" si="3"/>
        <v>956.96385175942726</v>
      </c>
    </row>
    <row r="111" spans="2:4">
      <c r="B111" s="25">
        <f t="shared" si="4"/>
        <v>44</v>
      </c>
      <c r="C111" s="15">
        <f t="shared" si="2"/>
        <v>465.76</v>
      </c>
      <c r="D111" s="15">
        <f t="shared" si="3"/>
        <v>997.08659153667554</v>
      </c>
    </row>
    <row r="112" spans="2:4">
      <c r="B112" s="25">
        <f t="shared" si="4"/>
        <v>45</v>
      </c>
      <c r="C112" s="15">
        <f t="shared" si="2"/>
        <v>471.8</v>
      </c>
      <c r="D112" s="15">
        <f t="shared" si="3"/>
        <v>1038.8915623033947</v>
      </c>
    </row>
    <row r="113" spans="2:4">
      <c r="B113" s="25">
        <f t="shared" si="4"/>
        <v>46</v>
      </c>
      <c r="C113" s="15">
        <f t="shared" si="2"/>
        <v>477.84</v>
      </c>
      <c r="D113" s="15">
        <f t="shared" si="3"/>
        <v>1082.4492951628349</v>
      </c>
    </row>
    <row r="114" spans="2:4">
      <c r="B114" s="25">
        <f t="shared" si="4"/>
        <v>47</v>
      </c>
      <c r="C114" s="15">
        <f t="shared" si="2"/>
        <v>483.88</v>
      </c>
      <c r="D114" s="15">
        <f t="shared" si="3"/>
        <v>1127.8332783843898</v>
      </c>
    </row>
    <row r="115" spans="2:4">
      <c r="B115" s="25">
        <f t="shared" si="4"/>
        <v>48</v>
      </c>
      <c r="C115" s="15">
        <f t="shared" si="2"/>
        <v>489.92</v>
      </c>
      <c r="D115" s="15">
        <f t="shared" si="3"/>
        <v>1175.1200813890591</v>
      </c>
    </row>
    <row r="116" spans="2:4">
      <c r="B116" s="25">
        <f t="shared" si="4"/>
        <v>49</v>
      </c>
      <c r="C116" s="15">
        <f t="shared" si="2"/>
        <v>495.96</v>
      </c>
      <c r="D116" s="15">
        <f t="shared" si="3"/>
        <v>1224.3894839332681</v>
      </c>
    </row>
    <row r="117" spans="2:4">
      <c r="B117" s="25">
        <f t="shared" si="4"/>
        <v>50</v>
      </c>
      <c r="C117" s="15">
        <f t="shared" si="2"/>
        <v>502</v>
      </c>
      <c r="D117" s="15">
        <f t="shared" si="3"/>
        <v>1275.7246107089911</v>
      </c>
    </row>
    <row r="118" spans="2:4">
      <c r="B118" s="28"/>
      <c r="C118" s="29"/>
      <c r="D118" s="29"/>
    </row>
    <row r="130" spans="2:4">
      <c r="B130" s="72" t="s">
        <v>25</v>
      </c>
      <c r="C130" s="72"/>
      <c r="D130" s="73"/>
    </row>
    <row r="131" spans="2:4">
      <c r="B131" s="74"/>
      <c r="C131" s="74"/>
      <c r="D131" s="73"/>
    </row>
    <row r="132" spans="2:4">
      <c r="B132" s="74"/>
      <c r="C132" s="74"/>
      <c r="D132" s="73"/>
    </row>
    <row r="133" spans="2:4">
      <c r="B133" s="27" t="s">
        <v>11</v>
      </c>
      <c r="C133" s="47" t="s">
        <v>26</v>
      </c>
      <c r="D133" s="47" t="s">
        <v>27</v>
      </c>
    </row>
    <row r="134" spans="2:4">
      <c r="B134" s="25">
        <v>0</v>
      </c>
      <c r="C134" s="15">
        <v>0</v>
      </c>
      <c r="D134" s="15">
        <v>0</v>
      </c>
    </row>
    <row r="135" spans="2:4">
      <c r="B135" s="25">
        <f>B134+1</f>
        <v>1</v>
      </c>
      <c r="C135" s="15">
        <f t="shared" ref="C135:C184" si="5">IF(ISBLANK(B9),0,1)</f>
        <v>1</v>
      </c>
      <c r="D135" s="15">
        <f t="shared" ref="D135:D184" si="6">IF(ISBLANK(B9),0,ABS(E9))</f>
        <v>41.263227472672611</v>
      </c>
    </row>
    <row r="136" spans="2:4">
      <c r="B136" s="25">
        <f t="shared" ref="B136:B184" si="7">B135+1</f>
        <v>2</v>
      </c>
      <c r="C136" s="15">
        <f t="shared" si="5"/>
        <v>1</v>
      </c>
      <c r="D136" s="15">
        <f t="shared" si="6"/>
        <v>42.415493248021704</v>
      </c>
    </row>
    <row r="137" spans="2:4">
      <c r="B137" s="25">
        <f t="shared" si="7"/>
        <v>3</v>
      </c>
      <c r="C137" s="15">
        <f t="shared" si="5"/>
        <v>1</v>
      </c>
      <c r="D137" s="15">
        <f t="shared" si="6"/>
        <v>31.593872401691101</v>
      </c>
    </row>
    <row r="138" spans="2:4">
      <c r="B138" s="25">
        <f t="shared" si="7"/>
        <v>4</v>
      </c>
      <c r="C138" s="15">
        <f t="shared" si="5"/>
        <v>1</v>
      </c>
      <c r="D138" s="15">
        <f t="shared" si="6"/>
        <v>54.398901354092231</v>
      </c>
    </row>
    <row r="139" spans="2:4">
      <c r="B139" s="25">
        <f t="shared" si="7"/>
        <v>5</v>
      </c>
      <c r="C139" s="15">
        <f t="shared" si="5"/>
        <v>1</v>
      </c>
      <c r="D139" s="15">
        <f t="shared" si="6"/>
        <v>39.367820922220346</v>
      </c>
    </row>
    <row r="140" spans="2:4">
      <c r="B140" s="25">
        <f t="shared" si="7"/>
        <v>6</v>
      </c>
      <c r="C140" s="15">
        <f t="shared" si="5"/>
        <v>1</v>
      </c>
      <c r="D140" s="15">
        <f t="shared" si="6"/>
        <v>33.933046300843216</v>
      </c>
    </row>
    <row r="141" spans="2:4">
      <c r="B141" s="25">
        <f t="shared" si="7"/>
        <v>7</v>
      </c>
      <c r="C141" s="15">
        <f t="shared" si="5"/>
        <v>1</v>
      </c>
      <c r="D141" s="15">
        <f t="shared" si="6"/>
        <v>31.176607527918691</v>
      </c>
    </row>
    <row r="142" spans="2:4">
      <c r="B142" s="25">
        <f t="shared" si="7"/>
        <v>8</v>
      </c>
      <c r="C142" s="15">
        <f t="shared" si="5"/>
        <v>1</v>
      </c>
      <c r="D142" s="15">
        <f t="shared" si="6"/>
        <v>48.609041664779511</v>
      </c>
    </row>
    <row r="143" spans="2:4">
      <c r="B143" s="25">
        <f t="shared" si="7"/>
        <v>9</v>
      </c>
      <c r="C143" s="15">
        <f t="shared" si="5"/>
        <v>1</v>
      </c>
      <c r="D143" s="15">
        <f t="shared" si="6"/>
        <v>27.588875589094584</v>
      </c>
    </row>
    <row r="144" spans="2:4">
      <c r="B144" s="25">
        <f t="shared" si="7"/>
        <v>10</v>
      </c>
      <c r="C144" s="15">
        <f t="shared" si="5"/>
        <v>1</v>
      </c>
      <c r="D144" s="15">
        <f t="shared" si="6"/>
        <v>25.062882031841696</v>
      </c>
    </row>
    <row r="145" spans="2:4">
      <c r="B145" s="25">
        <f t="shared" si="7"/>
        <v>11</v>
      </c>
      <c r="C145" s="15">
        <f t="shared" si="5"/>
        <v>1</v>
      </c>
      <c r="D145" s="15">
        <f t="shared" si="6"/>
        <v>6.7345283987614266</v>
      </c>
    </row>
    <row r="146" spans="2:4">
      <c r="B146" s="25">
        <f t="shared" si="7"/>
        <v>12</v>
      </c>
      <c r="C146" s="15">
        <f t="shared" si="5"/>
        <v>1</v>
      </c>
      <c r="D146" s="15">
        <f t="shared" si="6"/>
        <v>27.265471601238573</v>
      </c>
    </row>
    <row r="147" spans="2:4">
      <c r="B147" s="25">
        <f t="shared" si="7"/>
        <v>13</v>
      </c>
      <c r="C147" s="15">
        <f t="shared" si="5"/>
        <v>1</v>
      </c>
      <c r="D147" s="15">
        <f t="shared" si="6"/>
        <v>32.472408932856979</v>
      </c>
    </row>
    <row r="148" spans="2:4">
      <c r="B148" s="25">
        <f t="shared" si="7"/>
        <v>14</v>
      </c>
      <c r="C148" s="15">
        <f t="shared" si="5"/>
        <v>1</v>
      </c>
      <c r="D148" s="15">
        <f t="shared" si="6"/>
        <v>18.524927859779439</v>
      </c>
    </row>
    <row r="149" spans="2:4">
      <c r="B149" s="25">
        <f t="shared" si="7"/>
        <v>15</v>
      </c>
      <c r="C149" s="15">
        <f t="shared" si="5"/>
        <v>1</v>
      </c>
      <c r="D149" s="15">
        <f t="shared" si="6"/>
        <v>1.0229688142863438</v>
      </c>
    </row>
    <row r="150" spans="2:4">
      <c r="B150" s="25">
        <f t="shared" si="7"/>
        <v>16</v>
      </c>
      <c r="C150" s="15">
        <f t="shared" si="5"/>
        <v>1</v>
      </c>
      <c r="D150" s="15">
        <f t="shared" si="6"/>
        <v>62.199843260252521</v>
      </c>
    </row>
    <row r="151" spans="2:4">
      <c r="B151" s="25">
        <f t="shared" si="7"/>
        <v>17</v>
      </c>
      <c r="C151" s="15">
        <f t="shared" si="5"/>
        <v>1</v>
      </c>
      <c r="D151" s="15">
        <f t="shared" si="6"/>
        <v>0.1998432602525213</v>
      </c>
    </row>
    <row r="152" spans="2:4">
      <c r="B152" s="25">
        <f t="shared" si="7"/>
        <v>18</v>
      </c>
      <c r="C152" s="15">
        <f t="shared" si="5"/>
        <v>1</v>
      </c>
      <c r="D152" s="15">
        <f t="shared" si="6"/>
        <v>52.41150958134574</v>
      </c>
    </row>
    <row r="153" spans="2:4">
      <c r="B153" s="25">
        <f t="shared" si="7"/>
        <v>19</v>
      </c>
      <c r="C153" s="15">
        <f t="shared" si="5"/>
        <v>1</v>
      </c>
      <c r="D153" s="15">
        <f t="shared" si="6"/>
        <v>41.754066032561923</v>
      </c>
    </row>
    <row r="154" spans="2:4">
      <c r="B154" s="25">
        <f t="shared" si="7"/>
        <v>20</v>
      </c>
      <c r="C154" s="15">
        <f t="shared" si="5"/>
        <v>1</v>
      </c>
      <c r="D154" s="15">
        <f t="shared" si="6"/>
        <v>42.710805109336263</v>
      </c>
    </row>
    <row r="155" spans="2:4">
      <c r="B155" s="25">
        <f t="shared" si="7"/>
        <v>21</v>
      </c>
      <c r="C155" s="15">
        <f t="shared" si="5"/>
        <v>1</v>
      </c>
      <c r="D155" s="15">
        <f t="shared" si="6"/>
        <v>0.63587118338995197</v>
      </c>
    </row>
    <row r="156" spans="2:4">
      <c r="B156" s="25">
        <f t="shared" si="7"/>
        <v>22</v>
      </c>
      <c r="C156" s="15">
        <f t="shared" si="5"/>
        <v>1</v>
      </c>
      <c r="D156" s="15">
        <f t="shared" si="6"/>
        <v>8.628759394768565</v>
      </c>
    </row>
    <row r="157" spans="2:4">
      <c r="B157" s="25">
        <f t="shared" si="7"/>
        <v>23</v>
      </c>
      <c r="C157" s="15">
        <f t="shared" si="5"/>
        <v>1</v>
      </c>
      <c r="D157" s="15">
        <f t="shared" si="6"/>
        <v>12.642068598670448</v>
      </c>
    </row>
    <row r="158" spans="2:4">
      <c r="B158" s="25">
        <f t="shared" si="7"/>
        <v>24</v>
      </c>
      <c r="C158" s="15">
        <f t="shared" si="5"/>
        <v>1</v>
      </c>
      <c r="D158" s="15">
        <f t="shared" si="6"/>
        <v>49.097683641736694</v>
      </c>
    </row>
    <row r="159" spans="2:4">
      <c r="B159" s="25">
        <f t="shared" si="7"/>
        <v>25</v>
      </c>
      <c r="C159" s="15">
        <f t="shared" si="5"/>
        <v>1</v>
      </c>
      <c r="D159" s="15">
        <f t="shared" si="6"/>
        <v>6.4462995343913576</v>
      </c>
    </row>
    <row r="160" spans="2:4">
      <c r="B160" s="25">
        <f t="shared" si="7"/>
        <v>26</v>
      </c>
      <c r="C160" s="15">
        <f t="shared" si="5"/>
        <v>1</v>
      </c>
      <c r="D160" s="15">
        <f t="shared" si="6"/>
        <v>71.261886144531104</v>
      </c>
    </row>
    <row r="161" spans="2:4">
      <c r="B161" s="25">
        <f t="shared" si="7"/>
        <v>27</v>
      </c>
      <c r="C161" s="15">
        <f t="shared" si="5"/>
        <v>1</v>
      </c>
      <c r="D161" s="15">
        <f t="shared" si="6"/>
        <v>6.738113855468896</v>
      </c>
    </row>
    <row r="162" spans="2:4">
      <c r="B162" s="25">
        <f t="shared" si="7"/>
        <v>28</v>
      </c>
      <c r="C162" s="15">
        <f t="shared" si="5"/>
        <v>1</v>
      </c>
      <c r="D162" s="15">
        <f t="shared" si="6"/>
        <v>37.462824503982063</v>
      </c>
    </row>
    <row r="163" spans="2:4">
      <c r="B163" s="25">
        <f t="shared" si="7"/>
        <v>29</v>
      </c>
      <c r="C163" s="15">
        <f t="shared" si="5"/>
        <v>1</v>
      </c>
      <c r="D163" s="15">
        <f t="shared" si="6"/>
        <v>68.105783485162647</v>
      </c>
    </row>
    <row r="164" spans="2:4">
      <c r="B164" s="25">
        <f t="shared" si="7"/>
        <v>30</v>
      </c>
      <c r="C164" s="15">
        <f t="shared" si="5"/>
        <v>1</v>
      </c>
      <c r="D164" s="15">
        <f t="shared" si="6"/>
        <v>92.105783485162647</v>
      </c>
    </row>
    <row r="165" spans="2:4">
      <c r="B165" s="25">
        <f t="shared" si="7"/>
        <v>31</v>
      </c>
      <c r="C165" s="15">
        <f t="shared" si="5"/>
        <v>1</v>
      </c>
      <c r="D165" s="15">
        <f t="shared" si="6"/>
        <v>33.252257175908653</v>
      </c>
    </row>
    <row r="166" spans="2:4">
      <c r="B166" s="25">
        <f t="shared" si="7"/>
        <v>32</v>
      </c>
      <c r="C166" s="15">
        <f t="shared" si="5"/>
        <v>1</v>
      </c>
      <c r="D166" s="15">
        <f t="shared" si="6"/>
        <v>45.631399478696835</v>
      </c>
    </row>
    <row r="167" spans="2:4">
      <c r="B167" s="25">
        <f t="shared" si="7"/>
        <v>33</v>
      </c>
      <c r="C167" s="15">
        <f t="shared" si="5"/>
        <v>1</v>
      </c>
      <c r="D167" s="15">
        <f t="shared" si="6"/>
        <v>64.340247915736086</v>
      </c>
    </row>
    <row r="168" spans="2:4">
      <c r="B168" s="25">
        <f t="shared" si="7"/>
        <v>34</v>
      </c>
      <c r="C168" s="15">
        <f t="shared" si="5"/>
        <v>1</v>
      </c>
      <c r="D168" s="15">
        <f t="shared" si="6"/>
        <v>19.183938096151223</v>
      </c>
    </row>
    <row r="169" spans="2:4">
      <c r="B169" s="25">
        <f t="shared" si="7"/>
        <v>35</v>
      </c>
      <c r="C169" s="15">
        <f t="shared" si="5"/>
        <v>1</v>
      </c>
      <c r="D169" s="15">
        <f t="shared" si="6"/>
        <v>32.260410353866519</v>
      </c>
    </row>
    <row r="170" spans="2:4">
      <c r="B170" s="25">
        <f t="shared" si="7"/>
        <v>36</v>
      </c>
      <c r="C170" s="15">
        <f t="shared" si="5"/>
        <v>1</v>
      </c>
      <c r="D170" s="15">
        <f t="shared" si="6"/>
        <v>55.376235768327547</v>
      </c>
    </row>
    <row r="171" spans="2:4">
      <c r="B171" s="25">
        <f t="shared" si="7"/>
        <v>37</v>
      </c>
      <c r="C171" s="15">
        <f t="shared" si="5"/>
        <v>1</v>
      </c>
      <c r="D171" s="15">
        <f t="shared" si="6"/>
        <v>57.498728842106857</v>
      </c>
    </row>
    <row r="172" spans="2:4">
      <c r="B172" s="25">
        <f t="shared" si="7"/>
        <v>38</v>
      </c>
      <c r="C172" s="15">
        <f t="shared" si="5"/>
        <v>1</v>
      </c>
      <c r="D172" s="15">
        <f t="shared" si="6"/>
        <v>14.433664345747957</v>
      </c>
    </row>
    <row r="173" spans="2:4">
      <c r="B173" s="25">
        <f t="shared" si="7"/>
        <v>39</v>
      </c>
      <c r="C173" s="15">
        <f t="shared" si="5"/>
        <v>1</v>
      </c>
      <c r="D173" s="15">
        <f t="shared" si="6"/>
        <v>48.263181764223759</v>
      </c>
    </row>
    <row r="174" spans="2:4">
      <c r="B174" s="25">
        <f t="shared" si="7"/>
        <v>40</v>
      </c>
      <c r="C174" s="15">
        <f t="shared" si="5"/>
        <v>1</v>
      </c>
      <c r="D174" s="15">
        <f t="shared" si="6"/>
        <v>84.426533436943259</v>
      </c>
    </row>
    <row r="175" spans="2:4">
      <c r="B175" s="25">
        <f t="shared" si="7"/>
        <v>41</v>
      </c>
      <c r="C175" s="15">
        <f t="shared" si="5"/>
        <v>1</v>
      </c>
      <c r="D175" s="15">
        <f t="shared" si="6"/>
        <v>63.787646634927569</v>
      </c>
    </row>
    <row r="176" spans="2:4">
      <c r="B176" s="25">
        <f t="shared" si="7"/>
        <v>42</v>
      </c>
      <c r="C176" s="15">
        <f t="shared" si="5"/>
        <v>1</v>
      </c>
      <c r="D176" s="15">
        <f t="shared" si="6"/>
        <v>24.275389291008878</v>
      </c>
    </row>
    <row r="177" spans="2:4">
      <c r="B177" s="25">
        <f t="shared" si="7"/>
        <v>43</v>
      </c>
      <c r="C177" s="15">
        <f t="shared" si="5"/>
        <v>0</v>
      </c>
      <c r="D177" s="15">
        <f t="shared" si="6"/>
        <v>0</v>
      </c>
    </row>
    <row r="178" spans="2:4">
      <c r="B178" s="25">
        <f t="shared" si="7"/>
        <v>44</v>
      </c>
      <c r="C178" s="15">
        <f t="shared" si="5"/>
        <v>0</v>
      </c>
      <c r="D178" s="15">
        <f t="shared" si="6"/>
        <v>0</v>
      </c>
    </row>
    <row r="179" spans="2:4">
      <c r="B179" s="25">
        <f t="shared" si="7"/>
        <v>45</v>
      </c>
      <c r="C179" s="15">
        <f t="shared" si="5"/>
        <v>0</v>
      </c>
      <c r="D179" s="15">
        <f t="shared" si="6"/>
        <v>0</v>
      </c>
    </row>
    <row r="180" spans="2:4">
      <c r="B180" s="25">
        <f t="shared" si="7"/>
        <v>46</v>
      </c>
      <c r="C180" s="15">
        <f t="shared" si="5"/>
        <v>0</v>
      </c>
      <c r="D180" s="15">
        <f t="shared" si="6"/>
        <v>0</v>
      </c>
    </row>
    <row r="181" spans="2:4">
      <c r="B181" s="25">
        <f t="shared" si="7"/>
        <v>47</v>
      </c>
      <c r="C181" s="15">
        <f t="shared" si="5"/>
        <v>0</v>
      </c>
      <c r="D181" s="15">
        <f t="shared" si="6"/>
        <v>0</v>
      </c>
    </row>
    <row r="182" spans="2:4">
      <c r="B182" s="25">
        <f t="shared" si="7"/>
        <v>48</v>
      </c>
      <c r="C182" s="15">
        <f t="shared" si="5"/>
        <v>0</v>
      </c>
      <c r="D182" s="15">
        <f t="shared" si="6"/>
        <v>0</v>
      </c>
    </row>
    <row r="183" spans="2:4">
      <c r="B183" s="25">
        <f t="shared" si="7"/>
        <v>49</v>
      </c>
      <c r="C183" s="15">
        <f t="shared" si="5"/>
        <v>0</v>
      </c>
      <c r="D183" s="15">
        <f t="shared" si="6"/>
        <v>0</v>
      </c>
    </row>
    <row r="184" spans="2:4">
      <c r="B184" s="25">
        <f t="shared" si="7"/>
        <v>50</v>
      </c>
      <c r="C184" s="15">
        <f t="shared" si="5"/>
        <v>0</v>
      </c>
      <c r="D184" s="15">
        <f t="shared" si="6"/>
        <v>0</v>
      </c>
    </row>
    <row r="185" spans="2:4">
      <c r="B185" s="48" t="s">
        <v>28</v>
      </c>
      <c r="C185" s="15">
        <f>SUM(C134:C184)</f>
        <v>42</v>
      </c>
      <c r="D185" s="15">
        <f>SUM(D134:D184)</f>
        <v>1556.5608482947571</v>
      </c>
    </row>
    <row r="186" spans="2:4">
      <c r="B186" s="30"/>
      <c r="C186" s="30"/>
    </row>
  </sheetData>
  <mergeCells count="15">
    <mergeCell ref="B130:D132"/>
    <mergeCell ref="G32:I32"/>
    <mergeCell ref="L12:M12"/>
    <mergeCell ref="B62:D64"/>
    <mergeCell ref="F4:F5"/>
    <mergeCell ref="I4:I5"/>
    <mergeCell ref="B65:C65"/>
    <mergeCell ref="G62:H64"/>
    <mergeCell ref="G65:H65"/>
    <mergeCell ref="D2:H3"/>
    <mergeCell ref="J3:N3"/>
    <mergeCell ref="B7:C7"/>
    <mergeCell ref="D7:D8"/>
    <mergeCell ref="E7:E8"/>
    <mergeCell ref="L7:M7"/>
  </mergeCells>
  <pageMargins left="0.75" right="0.75" top="1" bottom="1" header="0.5" footer="0.5"/>
  <pageSetup orientation="portrait" horizontalDpi="1200" verticalDpi="12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85"/>
  <sheetViews>
    <sheetView showGridLines="0" zoomScaleNormal="100" workbookViewId="0">
      <selection activeCell="C2" sqref="C2"/>
    </sheetView>
  </sheetViews>
  <sheetFormatPr defaultRowHeight="13.2"/>
  <cols>
    <col min="1" max="1" width="3.33203125" customWidth="1"/>
    <col min="4" max="4" width="13.109375" bestFit="1" customWidth="1"/>
    <col min="5" max="5" width="12.109375" customWidth="1"/>
    <col min="6" max="6" width="3.21875" customWidth="1"/>
  </cols>
  <sheetData>
    <row r="1" spans="2:15" ht="15.6" customHeight="1">
      <c r="D1" s="95" t="s">
        <v>30</v>
      </c>
      <c r="E1" s="82"/>
      <c r="F1" s="82"/>
      <c r="G1" s="82"/>
      <c r="H1" s="83"/>
      <c r="I1" s="16"/>
      <c r="J1" s="16"/>
      <c r="K1" s="16"/>
      <c r="L1" s="16"/>
      <c r="M1" s="16"/>
    </row>
    <row r="2" spans="2:15" ht="36.6" customHeight="1">
      <c r="D2" s="82"/>
      <c r="E2" s="82"/>
      <c r="F2" s="82"/>
      <c r="G2" s="82"/>
      <c r="H2" s="83"/>
      <c r="I2" s="88" t="s">
        <v>39</v>
      </c>
      <c r="J2" s="89"/>
      <c r="K2" s="89"/>
      <c r="L2" s="89"/>
      <c r="M2" s="90"/>
    </row>
    <row r="3" spans="2:15" ht="17.399999999999999" customHeight="1">
      <c r="D3" s="42"/>
      <c r="E3" s="42"/>
      <c r="F3" s="42"/>
      <c r="G3" s="42"/>
      <c r="H3" s="43"/>
      <c r="I3" s="19"/>
      <c r="J3" s="19"/>
      <c r="K3" s="19"/>
      <c r="L3" s="19"/>
      <c r="M3" s="19"/>
    </row>
    <row r="4" spans="2:15" ht="27" customHeight="1">
      <c r="D4" s="8" t="s">
        <v>0</v>
      </c>
      <c r="E4" s="9">
        <v>42</v>
      </c>
      <c r="F4" s="44" t="s">
        <v>15</v>
      </c>
      <c r="G4" s="24">
        <v>1.0069999999999999</v>
      </c>
      <c r="H4" s="32" t="s">
        <v>31</v>
      </c>
      <c r="I4" s="9">
        <v>-5</v>
      </c>
      <c r="K4" s="22" t="s">
        <v>4</v>
      </c>
      <c r="L4" s="9">
        <v>200</v>
      </c>
      <c r="N4" s="22" t="s">
        <v>5</v>
      </c>
      <c r="O4" s="9">
        <v>510</v>
      </c>
    </row>
    <row r="5" spans="2:15" ht="21" customHeight="1">
      <c r="D5" s="7"/>
      <c r="E5" s="20"/>
      <c r="F5" s="21"/>
      <c r="G5" s="20"/>
      <c r="H5" s="46"/>
    </row>
    <row r="6" spans="2:15" ht="24.6" customHeight="1">
      <c r="B6" s="78" t="s">
        <v>1</v>
      </c>
      <c r="C6" s="79"/>
      <c r="D6" s="86" t="s">
        <v>20</v>
      </c>
      <c r="E6" s="84" t="s">
        <v>38</v>
      </c>
      <c r="K6" s="80"/>
      <c r="L6" s="80"/>
    </row>
    <row r="7" spans="2:15" ht="15.6">
      <c r="B7" s="14" t="s">
        <v>2</v>
      </c>
      <c r="C7" s="14" t="s">
        <v>3</v>
      </c>
      <c r="D7" s="87"/>
      <c r="E7" s="85"/>
      <c r="K7" s="45"/>
      <c r="L7" s="45"/>
    </row>
    <row r="8" spans="2:15">
      <c r="B8" s="12">
        <v>247</v>
      </c>
      <c r="C8" s="12">
        <v>184</v>
      </c>
      <c r="D8" s="13">
        <f>IF(ISBLANK(B8),"",$E$4*$G$4^B8+$I$4)</f>
        <v>230.24939604695209</v>
      </c>
      <c r="E8" s="5">
        <f>IF(ISBLANK(B8),"",D8-C8)</f>
        <v>46.249396046952086</v>
      </c>
      <c r="K8" s="1"/>
      <c r="L8" s="1"/>
    </row>
    <row r="9" spans="2:15">
      <c r="B9" s="23">
        <v>259</v>
      </c>
      <c r="C9" s="12">
        <v>202</v>
      </c>
      <c r="D9" s="13">
        <f t="shared" ref="D9:D57" si="0">IF(ISBLANK(B9),"",$E$4*$G$4^B9+$I$4)</f>
        <v>250.78917653103437</v>
      </c>
      <c r="E9" s="5">
        <f t="shared" ref="E9:E57" si="1">IF(ISBLANK(B9),"",D9-C9)</f>
        <v>48.789176531034371</v>
      </c>
    </row>
    <row r="10" spans="2:15">
      <c r="B10" s="23">
        <v>265</v>
      </c>
      <c r="C10" s="12">
        <v>223</v>
      </c>
      <c r="D10" s="13">
        <f t="shared" si="0"/>
        <v>261.72209094191055</v>
      </c>
      <c r="E10" s="5">
        <f t="shared" si="1"/>
        <v>38.722090941910551</v>
      </c>
    </row>
    <row r="11" spans="2:15" ht="12.75" customHeight="1">
      <c r="B11" s="23">
        <v>270</v>
      </c>
      <c r="C11" s="12">
        <v>209</v>
      </c>
      <c r="D11" s="13">
        <f t="shared" si="0"/>
        <v>271.18897601269225</v>
      </c>
      <c r="E11" s="5">
        <f t="shared" si="1"/>
        <v>62.188976012692251</v>
      </c>
      <c r="K11" s="80"/>
      <c r="L11" s="80"/>
    </row>
    <row r="12" spans="2:15">
      <c r="B12" s="23">
        <v>276</v>
      </c>
      <c r="C12" s="12">
        <v>235</v>
      </c>
      <c r="D12" s="13">
        <f t="shared" si="0"/>
        <v>282.99381653379982</v>
      </c>
      <c r="E12" s="5">
        <f t="shared" si="1"/>
        <v>47.993816533799816</v>
      </c>
      <c r="K12" s="3"/>
    </row>
    <row r="13" spans="2:15">
      <c r="B13" s="23">
        <v>280</v>
      </c>
      <c r="C13" s="12">
        <v>248</v>
      </c>
      <c r="D13" s="13">
        <f t="shared" si="0"/>
        <v>291.14270939779647</v>
      </c>
      <c r="E13" s="5">
        <f t="shared" si="1"/>
        <v>43.142709397796466</v>
      </c>
    </row>
    <row r="14" spans="2:15">
      <c r="B14" s="23">
        <v>305</v>
      </c>
      <c r="C14" s="12">
        <v>303</v>
      </c>
      <c r="D14" s="13">
        <f t="shared" si="0"/>
        <v>347.563873724676</v>
      </c>
      <c r="E14" s="5">
        <f t="shared" si="1"/>
        <v>44.563873724676</v>
      </c>
    </row>
    <row r="15" spans="2:15">
      <c r="B15" s="23">
        <v>309</v>
      </c>
      <c r="C15" s="12">
        <v>392</v>
      </c>
      <c r="D15" s="13">
        <f t="shared" si="0"/>
        <v>357.53980053198251</v>
      </c>
      <c r="E15" s="5">
        <f t="shared" si="1"/>
        <v>-34.460199468017493</v>
      </c>
    </row>
    <row r="16" spans="2:15">
      <c r="B16" s="23">
        <v>317</v>
      </c>
      <c r="C16" s="12">
        <v>335</v>
      </c>
      <c r="D16" s="13">
        <f t="shared" si="0"/>
        <v>378.34645890707213</v>
      </c>
      <c r="E16" s="5">
        <f t="shared" si="1"/>
        <v>43.346458907072133</v>
      </c>
    </row>
    <row r="17" spans="2:10">
      <c r="B17" s="23">
        <v>318</v>
      </c>
      <c r="C17" s="12">
        <v>340</v>
      </c>
      <c r="D17" s="13">
        <f t="shared" si="0"/>
        <v>381.02988411942164</v>
      </c>
      <c r="E17" s="5">
        <f t="shared" si="1"/>
        <v>41.029884119421638</v>
      </c>
    </row>
    <row r="18" spans="2:10">
      <c r="B18" s="23">
        <v>324</v>
      </c>
      <c r="C18" s="12">
        <v>387</v>
      </c>
      <c r="D18" s="13">
        <f t="shared" si="0"/>
        <v>397.52953332410954</v>
      </c>
      <c r="E18" s="5">
        <f t="shared" si="1"/>
        <v>10.529533324109536</v>
      </c>
    </row>
    <row r="19" spans="2:10">
      <c r="B19" s="23">
        <v>324</v>
      </c>
      <c r="C19" s="12">
        <v>353</v>
      </c>
      <c r="D19" s="13">
        <f t="shared" si="0"/>
        <v>397.52953332410954</v>
      </c>
      <c r="E19" s="5">
        <f t="shared" si="1"/>
        <v>44.529533324109536</v>
      </c>
    </row>
    <row r="20" spans="2:10">
      <c r="B20" s="23">
        <v>326</v>
      </c>
      <c r="C20" s="12">
        <v>353</v>
      </c>
      <c r="D20" s="13">
        <f t="shared" si="0"/>
        <v>403.18467073777987</v>
      </c>
      <c r="E20" s="5">
        <f t="shared" si="1"/>
        <v>50.184670737779868</v>
      </c>
    </row>
    <row r="21" spans="2:10">
      <c r="B21" s="23">
        <v>332</v>
      </c>
      <c r="C21" s="12">
        <v>383</v>
      </c>
      <c r="D21" s="13">
        <f t="shared" si="0"/>
        <v>420.63125753058097</v>
      </c>
      <c r="E21" s="5">
        <f t="shared" si="1"/>
        <v>37.631257530580967</v>
      </c>
    </row>
    <row r="22" spans="2:10">
      <c r="B22" s="23">
        <v>334</v>
      </c>
      <c r="C22" s="12">
        <v>406</v>
      </c>
      <c r="D22" s="13">
        <f t="shared" si="0"/>
        <v>426.61095106762804</v>
      </c>
      <c r="E22" s="5">
        <f t="shared" si="1"/>
        <v>20.610951067628037</v>
      </c>
    </row>
    <row r="23" spans="2:10">
      <c r="B23" s="23">
        <v>335</v>
      </c>
      <c r="C23" s="12">
        <v>472</v>
      </c>
      <c r="D23" s="13">
        <f t="shared" si="0"/>
        <v>429.6322277251013</v>
      </c>
      <c r="E23" s="5">
        <f t="shared" si="1"/>
        <v>-42.367772274898698</v>
      </c>
    </row>
    <row r="24" spans="2:10">
      <c r="B24" s="23">
        <v>335</v>
      </c>
      <c r="C24" s="12">
        <v>410</v>
      </c>
      <c r="D24" s="13">
        <f t="shared" si="0"/>
        <v>429.6322277251013</v>
      </c>
      <c r="E24" s="5">
        <f t="shared" si="1"/>
        <v>19.632227725101302</v>
      </c>
    </row>
    <row r="25" spans="2:10">
      <c r="B25" s="23">
        <v>337</v>
      </c>
      <c r="C25" s="12">
        <v>363</v>
      </c>
      <c r="D25" s="13">
        <f t="shared" si="0"/>
        <v>435.73837589241123</v>
      </c>
      <c r="E25" s="5">
        <f t="shared" si="1"/>
        <v>72.738375892411227</v>
      </c>
    </row>
    <row r="26" spans="2:10">
      <c r="B26" s="23">
        <v>338</v>
      </c>
      <c r="C26" s="12">
        <v>460</v>
      </c>
      <c r="D26" s="13">
        <f t="shared" si="0"/>
        <v>438.82354452365797</v>
      </c>
      <c r="E26" s="5">
        <f t="shared" si="1"/>
        <v>-21.176455476342028</v>
      </c>
      <c r="F26" s="46"/>
      <c r="G26" s="46"/>
      <c r="H26" s="46"/>
    </row>
    <row r="27" spans="2:10">
      <c r="B27" s="23">
        <v>343</v>
      </c>
      <c r="C27" s="12">
        <v>390</v>
      </c>
      <c r="D27" s="13">
        <f t="shared" si="0"/>
        <v>454.57636976912102</v>
      </c>
      <c r="E27" s="5">
        <f t="shared" si="1"/>
        <v>64.576369769121015</v>
      </c>
    </row>
    <row r="28" spans="2:10">
      <c r="B28" s="23">
        <v>345</v>
      </c>
      <c r="C28" s="12">
        <v>438</v>
      </c>
      <c r="D28" s="13">
        <f t="shared" si="0"/>
        <v>461.03295818800734</v>
      </c>
      <c r="E28" s="5">
        <f t="shared" si="1"/>
        <v>23.032958188007342</v>
      </c>
      <c r="F28" s="46"/>
      <c r="G28" s="46"/>
      <c r="H28" s="46"/>
    </row>
    <row r="29" spans="2:10">
      <c r="B29" s="23">
        <v>346</v>
      </c>
      <c r="C29" s="12">
        <v>433</v>
      </c>
      <c r="D29" s="13">
        <f t="shared" si="0"/>
        <v>464.29518889532335</v>
      </c>
      <c r="E29" s="5">
        <f t="shared" si="1"/>
        <v>31.295188895323349</v>
      </c>
    </row>
    <row r="30" spans="2:10">
      <c r="B30" s="23">
        <v>347</v>
      </c>
      <c r="C30" s="12">
        <v>432</v>
      </c>
      <c r="D30" s="13">
        <f t="shared" si="0"/>
        <v>467.58025521759055</v>
      </c>
      <c r="E30" s="5">
        <f t="shared" si="1"/>
        <v>35.580255217590548</v>
      </c>
    </row>
    <row r="31" spans="2:10">
      <c r="B31" s="23">
        <v>351</v>
      </c>
      <c r="C31" s="12">
        <v>506</v>
      </c>
      <c r="D31" s="13">
        <f t="shared" si="0"/>
        <v>480.95209047349209</v>
      </c>
      <c r="E31" s="5">
        <f t="shared" si="1"/>
        <v>-25.047909526507908</v>
      </c>
    </row>
    <row r="32" spans="2:10">
      <c r="B32" s="23">
        <v>359</v>
      </c>
      <c r="C32" s="12">
        <v>476</v>
      </c>
      <c r="D32" s="13">
        <f t="shared" si="0"/>
        <v>508.84155010883683</v>
      </c>
      <c r="E32" s="5">
        <f t="shared" si="1"/>
        <v>32.841550108836827</v>
      </c>
      <c r="G32" s="75" t="s">
        <v>29</v>
      </c>
      <c r="H32" s="76"/>
      <c r="I32" s="77"/>
      <c r="J32" s="5">
        <f>D185/C185</f>
        <v>44.055006151740777</v>
      </c>
    </row>
    <row r="33" spans="2:5">
      <c r="B33" s="23">
        <v>360</v>
      </c>
      <c r="C33" s="12">
        <v>557</v>
      </c>
      <c r="D33" s="13">
        <f t="shared" si="0"/>
        <v>512.43844095959867</v>
      </c>
      <c r="E33" s="5">
        <f t="shared" si="1"/>
        <v>-44.561559040401335</v>
      </c>
    </row>
    <row r="34" spans="2:5">
      <c r="B34" s="23">
        <v>360</v>
      </c>
      <c r="C34" s="12">
        <v>479</v>
      </c>
      <c r="D34" s="13">
        <f t="shared" si="0"/>
        <v>512.43844095959867</v>
      </c>
      <c r="E34" s="5">
        <f t="shared" si="1"/>
        <v>33.438440959598665</v>
      </c>
    </row>
    <row r="35" spans="2:5">
      <c r="B35" s="23">
        <v>365</v>
      </c>
      <c r="C35" s="12">
        <v>540</v>
      </c>
      <c r="D35" s="13">
        <f t="shared" si="0"/>
        <v>530.80411226365209</v>
      </c>
      <c r="E35" s="5">
        <f t="shared" si="1"/>
        <v>-9.1958877363479132</v>
      </c>
    </row>
    <row r="36" spans="2:5">
      <c r="B36" s="23">
        <v>368</v>
      </c>
      <c r="C36" s="12">
        <v>581</v>
      </c>
      <c r="D36" s="13">
        <f t="shared" si="0"/>
        <v>542.13494560650179</v>
      </c>
      <c r="E36" s="5">
        <f t="shared" si="1"/>
        <v>-38.865054393498212</v>
      </c>
    </row>
    <row r="37" spans="2:5">
      <c r="B37" s="23">
        <v>368</v>
      </c>
      <c r="C37" s="12">
        <v>605</v>
      </c>
      <c r="D37" s="13">
        <f t="shared" si="0"/>
        <v>542.13494560650179</v>
      </c>
      <c r="E37" s="5">
        <f t="shared" si="1"/>
        <v>-62.865054393498212</v>
      </c>
    </row>
    <row r="38" spans="2:5">
      <c r="B38" s="23">
        <v>385</v>
      </c>
      <c r="C38" s="12">
        <v>609</v>
      </c>
      <c r="D38" s="13">
        <f t="shared" si="0"/>
        <v>611.02090941135498</v>
      </c>
      <c r="E38" s="5">
        <f t="shared" si="1"/>
        <v>2.0209094113549781</v>
      </c>
    </row>
    <row r="39" spans="2:5">
      <c r="B39" s="23">
        <v>387</v>
      </c>
      <c r="C39" s="12">
        <v>538</v>
      </c>
      <c r="D39" s="13">
        <f t="shared" si="0"/>
        <v>619.6753871676749</v>
      </c>
      <c r="E39" s="5">
        <f t="shared" si="1"/>
        <v>81.675387167674899</v>
      </c>
    </row>
    <row r="40" spans="2:5">
      <c r="B40" s="23">
        <v>390</v>
      </c>
      <c r="C40" s="12">
        <v>660</v>
      </c>
      <c r="D40" s="13">
        <f t="shared" si="0"/>
        <v>632.88561184376726</v>
      </c>
      <c r="E40" s="5">
        <f t="shared" si="1"/>
        <v>-27.114388156232735</v>
      </c>
    </row>
    <row r="41" spans="2:5">
      <c r="B41" s="23">
        <v>392</v>
      </c>
      <c r="C41" s="12">
        <v>623</v>
      </c>
      <c r="D41" s="13">
        <f t="shared" si="0"/>
        <v>641.84726680456015</v>
      </c>
      <c r="E41" s="5">
        <f t="shared" si="1"/>
        <v>18.847266804560149</v>
      </c>
    </row>
    <row r="42" spans="2:5">
      <c r="B42" s="23">
        <v>395</v>
      </c>
      <c r="C42" s="12">
        <v>584</v>
      </c>
      <c r="D42" s="13">
        <f t="shared" si="0"/>
        <v>655.52636782428863</v>
      </c>
      <c r="E42" s="5">
        <f t="shared" si="1"/>
        <v>71.526367824288627</v>
      </c>
    </row>
    <row r="43" spans="2:5">
      <c r="B43" s="23">
        <v>405</v>
      </c>
      <c r="C43" s="12">
        <v>715</v>
      </c>
      <c r="D43" s="13">
        <f t="shared" si="0"/>
        <v>703.24719733629422</v>
      </c>
      <c r="E43" s="5">
        <f t="shared" si="1"/>
        <v>-11.752802663705779</v>
      </c>
    </row>
    <row r="44" spans="2:5">
      <c r="B44" s="23">
        <v>413</v>
      </c>
      <c r="C44" s="12">
        <v>754</v>
      </c>
      <c r="D44" s="13">
        <f t="shared" si="0"/>
        <v>743.89447925807883</v>
      </c>
      <c r="E44" s="5">
        <f t="shared" si="1"/>
        <v>-10.105520741921168</v>
      </c>
    </row>
    <row r="45" spans="2:5">
      <c r="B45" s="23">
        <v>438</v>
      </c>
      <c r="C45" s="12">
        <v>840</v>
      </c>
      <c r="D45" s="13">
        <f t="shared" si="0"/>
        <v>886.57399537257334</v>
      </c>
      <c r="E45" s="5">
        <f t="shared" si="1"/>
        <v>46.573995372573336</v>
      </c>
    </row>
    <row r="46" spans="2:5">
      <c r="B46" s="23">
        <v>455</v>
      </c>
      <c r="C46" s="12">
        <v>975</v>
      </c>
      <c r="D46" s="13">
        <f t="shared" si="0"/>
        <v>998.82588947614272</v>
      </c>
      <c r="E46" s="5">
        <f t="shared" si="1"/>
        <v>23.82588947614272</v>
      </c>
    </row>
    <row r="47" spans="2:5">
      <c r="B47" s="23">
        <v>457</v>
      </c>
      <c r="C47" s="12">
        <v>855</v>
      </c>
      <c r="D47" s="13">
        <f t="shared" si="0"/>
        <v>1012.9286393973929</v>
      </c>
      <c r="E47" s="5">
        <f t="shared" si="1"/>
        <v>157.92863939739289</v>
      </c>
    </row>
    <row r="48" spans="2:5">
      <c r="B48" s="23">
        <v>460</v>
      </c>
      <c r="C48" s="12">
        <v>895</v>
      </c>
      <c r="D48" s="13">
        <f t="shared" si="0"/>
        <v>1034.4551254842527</v>
      </c>
      <c r="E48" s="5">
        <f t="shared" si="1"/>
        <v>139.45512548425268</v>
      </c>
    </row>
    <row r="49" spans="2:8">
      <c r="B49" s="23">
        <v>502</v>
      </c>
      <c r="C49" s="12">
        <v>1300</v>
      </c>
      <c r="D49" s="13">
        <f t="shared" si="0"/>
        <v>1388.2963786079474</v>
      </c>
      <c r="E49" s="5">
        <f t="shared" si="1"/>
        <v>88.296378607947418</v>
      </c>
    </row>
    <row r="50" spans="2:8">
      <c r="B50" s="23"/>
      <c r="C50" s="12"/>
      <c r="D50" s="13" t="str">
        <f t="shared" si="0"/>
        <v/>
      </c>
      <c r="E50" s="5" t="str">
        <f t="shared" si="1"/>
        <v/>
      </c>
    </row>
    <row r="51" spans="2:8">
      <c r="B51" s="23"/>
      <c r="C51" s="12"/>
      <c r="D51" s="13" t="str">
        <f t="shared" si="0"/>
        <v/>
      </c>
      <c r="E51" s="5" t="str">
        <f t="shared" si="1"/>
        <v/>
      </c>
    </row>
    <row r="52" spans="2:8">
      <c r="B52" s="23"/>
      <c r="C52" s="12"/>
      <c r="D52" s="13" t="str">
        <f t="shared" si="0"/>
        <v/>
      </c>
      <c r="E52" s="5" t="str">
        <f t="shared" si="1"/>
        <v/>
      </c>
    </row>
    <row r="53" spans="2:8">
      <c r="B53" s="23"/>
      <c r="C53" s="12"/>
      <c r="D53" s="13" t="str">
        <f t="shared" si="0"/>
        <v/>
      </c>
      <c r="E53" s="5" t="str">
        <f t="shared" si="1"/>
        <v/>
      </c>
    </row>
    <row r="54" spans="2:8">
      <c r="B54" s="23"/>
      <c r="C54" s="12"/>
      <c r="D54" s="13" t="str">
        <f t="shared" si="0"/>
        <v/>
      </c>
      <c r="E54" s="5" t="str">
        <f t="shared" si="1"/>
        <v/>
      </c>
    </row>
    <row r="55" spans="2:8">
      <c r="B55" s="23"/>
      <c r="C55" s="12"/>
      <c r="D55" s="13" t="str">
        <f t="shared" si="0"/>
        <v/>
      </c>
      <c r="E55" s="5" t="str">
        <f t="shared" si="1"/>
        <v/>
      </c>
    </row>
    <row r="56" spans="2:8">
      <c r="B56" s="23"/>
      <c r="C56" s="12"/>
      <c r="D56" s="13" t="str">
        <f t="shared" si="0"/>
        <v/>
      </c>
      <c r="E56" s="5" t="str">
        <f t="shared" si="1"/>
        <v/>
      </c>
    </row>
    <row r="57" spans="2:8">
      <c r="B57" s="23"/>
      <c r="C57" s="12"/>
      <c r="D57" s="13" t="str">
        <f t="shared" si="0"/>
        <v/>
      </c>
      <c r="E57" s="5" t="str">
        <f t="shared" si="1"/>
        <v/>
      </c>
    </row>
    <row r="58" spans="2:8">
      <c r="B58" s="23"/>
      <c r="C58" s="12"/>
      <c r="D58" s="13" t="str">
        <f t="shared" ref="D58" si="2">IF(ISBLANK(B58),"",$E$4*$G$4^B58+$I$4)</f>
        <v/>
      </c>
      <c r="E58" s="5" t="str">
        <f t="shared" ref="E58" si="3">IF(ISBLANK(B58),"",D58-C58)</f>
        <v/>
      </c>
    </row>
    <row r="61" spans="2:8" ht="18" customHeight="1">
      <c r="B61" s="72" t="s">
        <v>23</v>
      </c>
      <c r="C61" s="72"/>
      <c r="D61" s="73"/>
      <c r="G61" s="96" t="s">
        <v>22</v>
      </c>
      <c r="H61" s="97"/>
    </row>
    <row r="62" spans="2:8" ht="18" customHeight="1">
      <c r="B62" s="74"/>
      <c r="C62" s="74"/>
      <c r="D62" s="73"/>
      <c r="G62" s="98"/>
      <c r="H62" s="99"/>
    </row>
    <row r="63" spans="2:8" ht="18" customHeight="1">
      <c r="B63" s="74"/>
      <c r="C63" s="74"/>
      <c r="D63" s="73"/>
      <c r="G63" s="100"/>
      <c r="H63" s="101"/>
    </row>
    <row r="64" spans="2:8" ht="18" customHeight="1">
      <c r="B64" s="91" t="s">
        <v>24</v>
      </c>
      <c r="C64" s="92"/>
      <c r="D64" s="39">
        <f>($O$4-$L$4)/50</f>
        <v>6.2</v>
      </c>
      <c r="G64" s="93" t="b">
        <f>NOT(AND(ISBLANK(E4),ISBLANK(G4)))</f>
        <v>1</v>
      </c>
      <c r="H64" s="93"/>
    </row>
    <row r="65" spans="1:7" ht="15.6">
      <c r="A65" s="26"/>
      <c r="B65" s="27" t="s">
        <v>11</v>
      </c>
      <c r="C65" s="11" t="s">
        <v>2</v>
      </c>
      <c r="D65" s="14" t="s">
        <v>3</v>
      </c>
      <c r="G65" s="28"/>
    </row>
    <row r="66" spans="1:7">
      <c r="B66" s="25">
        <v>0</v>
      </c>
      <c r="C66" s="15">
        <f>IF($G$64,$L$4+B66*$D$64,$B$8)</f>
        <v>200</v>
      </c>
      <c r="D66" s="15">
        <f>IF($G$64,$E$4*$G$4^C66+$I$4,$C$8)</f>
        <v>164.48973517859554</v>
      </c>
    </row>
    <row r="67" spans="1:7">
      <c r="B67" s="25">
        <f>B66+1</f>
        <v>1</v>
      </c>
      <c r="C67" s="15">
        <f t="shared" ref="C67:C116" si="4">IF($G$64,$L$4+B67*$D$64,$B$8)</f>
        <v>206.2</v>
      </c>
      <c r="D67" s="15">
        <f t="shared" ref="D67:D116" si="5">IF($G$64,$E$4*$G$4^C67+$I$4,$C$8)</f>
        <v>171.98078559738556</v>
      </c>
    </row>
    <row r="68" spans="1:7">
      <c r="B68" s="25">
        <f t="shared" ref="B68:B116" si="6">B67+1</f>
        <v>2</v>
      </c>
      <c r="C68" s="15">
        <f t="shared" si="4"/>
        <v>212.4</v>
      </c>
      <c r="D68" s="15">
        <f t="shared" si="5"/>
        <v>179.80292294788663</v>
      </c>
    </row>
    <row r="69" spans="1:7">
      <c r="B69" s="25">
        <f t="shared" si="6"/>
        <v>3</v>
      </c>
      <c r="C69" s="15">
        <f t="shared" si="4"/>
        <v>218.6</v>
      </c>
      <c r="D69" s="15">
        <f t="shared" si="5"/>
        <v>187.97078049916303</v>
      </c>
    </row>
    <row r="70" spans="1:7">
      <c r="B70" s="25">
        <f t="shared" si="6"/>
        <v>4</v>
      </c>
      <c r="C70" s="15">
        <f t="shared" si="4"/>
        <v>224.8</v>
      </c>
      <c r="D70" s="15">
        <f t="shared" si="5"/>
        <v>196.49963827659255</v>
      </c>
    </row>
    <row r="71" spans="1:7">
      <c r="B71" s="25">
        <f t="shared" si="6"/>
        <v>5</v>
      </c>
      <c r="C71" s="15">
        <f t="shared" si="4"/>
        <v>231</v>
      </c>
      <c r="D71" s="15">
        <f t="shared" si="5"/>
        <v>205.4054516469846</v>
      </c>
    </row>
    <row r="72" spans="1:7">
      <c r="B72" s="25">
        <f t="shared" si="6"/>
        <v>6</v>
      </c>
      <c r="C72" s="15">
        <f t="shared" si="4"/>
        <v>237.2</v>
      </c>
      <c r="D72" s="15">
        <f t="shared" si="5"/>
        <v>214.70488116709703</v>
      </c>
    </row>
    <row r="73" spans="1:7">
      <c r="B73" s="25">
        <f t="shared" si="6"/>
        <v>7</v>
      </c>
      <c r="C73" s="15">
        <f t="shared" si="4"/>
        <v>243.4</v>
      </c>
      <c r="D73" s="15">
        <f t="shared" si="5"/>
        <v>224.41532375137911</v>
      </c>
    </row>
    <row r="74" spans="1:7">
      <c r="B74" s="25">
        <f t="shared" si="6"/>
        <v>8</v>
      </c>
      <c r="C74" s="15">
        <f t="shared" si="4"/>
        <v>249.6</v>
      </c>
      <c r="D74" s="15">
        <f t="shared" si="5"/>
        <v>234.55494521726698</v>
      </c>
    </row>
    <row r="75" spans="1:7">
      <c r="B75" s="25">
        <f t="shared" si="6"/>
        <v>9</v>
      </c>
      <c r="C75" s="15">
        <f t="shared" si="4"/>
        <v>255.8</v>
      </c>
      <c r="D75" s="15">
        <f t="shared" si="5"/>
        <v>245.14271426889732</v>
      </c>
    </row>
    <row r="76" spans="1:7">
      <c r="B76" s="25">
        <f t="shared" si="6"/>
        <v>10</v>
      </c>
      <c r="C76" s="15">
        <f t="shared" si="4"/>
        <v>262</v>
      </c>
      <c r="D76" s="15">
        <f t="shared" si="5"/>
        <v>256.19843798282363</v>
      </c>
    </row>
    <row r="77" spans="1:7">
      <c r="B77" s="25">
        <f t="shared" si="6"/>
        <v>11</v>
      </c>
      <c r="C77" s="15">
        <f t="shared" si="4"/>
        <v>268.2</v>
      </c>
      <c r="D77" s="15">
        <f t="shared" si="5"/>
        <v>267.74279886212292</v>
      </c>
    </row>
    <row r="78" spans="1:7">
      <c r="B78" s="25">
        <f t="shared" si="6"/>
        <v>12</v>
      </c>
      <c r="C78" s="15">
        <f t="shared" si="4"/>
        <v>274.39999999999998</v>
      </c>
      <c r="D78" s="15">
        <f t="shared" si="5"/>
        <v>279.79739352819558</v>
      </c>
    </row>
    <row r="79" spans="1:7">
      <c r="B79" s="25">
        <f t="shared" si="6"/>
        <v>13</v>
      </c>
      <c r="C79" s="15">
        <f t="shared" si="4"/>
        <v>280.60000000000002</v>
      </c>
      <c r="D79" s="15">
        <f t="shared" si="5"/>
        <v>292.38477312266821</v>
      </c>
    </row>
    <row r="80" spans="1:7">
      <c r="B80" s="25">
        <f t="shared" si="6"/>
        <v>14</v>
      </c>
      <c r="C80" s="15">
        <f t="shared" si="4"/>
        <v>286.8</v>
      </c>
      <c r="D80" s="15">
        <f t="shared" si="5"/>
        <v>305.52848549495343</v>
      </c>
    </row>
    <row r="81" spans="2:4">
      <c r="B81" s="25">
        <f t="shared" si="6"/>
        <v>15</v>
      </c>
      <c r="C81" s="15">
        <f t="shared" si="4"/>
        <v>293</v>
      </c>
      <c r="D81" s="15">
        <f t="shared" si="5"/>
        <v>319.25311925440656</v>
      </c>
    </row>
    <row r="82" spans="2:4">
      <c r="B82" s="25">
        <f t="shared" si="6"/>
        <v>16</v>
      </c>
      <c r="C82" s="15">
        <f t="shared" si="4"/>
        <v>299.2</v>
      </c>
      <c r="D82" s="15">
        <f t="shared" si="5"/>
        <v>333.58434976948917</v>
      </c>
    </row>
    <row r="83" spans="2:4">
      <c r="B83" s="25">
        <f t="shared" si="6"/>
        <v>17</v>
      </c>
      <c r="C83" s="15">
        <f t="shared" si="4"/>
        <v>305.39999999999998</v>
      </c>
      <c r="D83" s="15">
        <f t="shared" si="5"/>
        <v>348.54898719997266</v>
      </c>
    </row>
    <row r="84" spans="2:4">
      <c r="B84" s="25">
        <f t="shared" si="6"/>
        <v>18</v>
      </c>
      <c r="C84" s="15">
        <f t="shared" si="4"/>
        <v>311.60000000000002</v>
      </c>
      <c r="D84" s="15">
        <f t="shared" si="5"/>
        <v>364.17502665207468</v>
      </c>
    </row>
    <row r="85" spans="2:4">
      <c r="B85" s="25">
        <f t="shared" si="6"/>
        <v>19</v>
      </c>
      <c r="C85" s="15">
        <f t="shared" si="4"/>
        <v>317.8</v>
      </c>
      <c r="D85" s="15">
        <f t="shared" si="5"/>
        <v>380.49170055031766</v>
      </c>
    </row>
    <row r="86" spans="2:4">
      <c r="B86" s="25">
        <f t="shared" si="6"/>
        <v>20</v>
      </c>
      <c r="C86" s="15">
        <f t="shared" si="4"/>
        <v>324</v>
      </c>
      <c r="D86" s="15">
        <f t="shared" si="5"/>
        <v>397.52953332410954</v>
      </c>
    </row>
    <row r="87" spans="2:4">
      <c r="B87" s="25">
        <f t="shared" si="6"/>
        <v>21</v>
      </c>
      <c r="C87" s="15">
        <f t="shared" si="4"/>
        <v>330.20000000000005</v>
      </c>
      <c r="D87" s="15">
        <f t="shared" si="5"/>
        <v>415.32039851134755</v>
      </c>
    </row>
    <row r="88" spans="2:4">
      <c r="B88" s="25">
        <f t="shared" si="6"/>
        <v>22</v>
      </c>
      <c r="C88" s="15">
        <f t="shared" si="4"/>
        <v>336.4</v>
      </c>
      <c r="D88" s="15">
        <f t="shared" si="5"/>
        <v>433.89757838584808</v>
      </c>
    </row>
    <row r="89" spans="2:4">
      <c r="B89" s="25">
        <f t="shared" si="6"/>
        <v>23</v>
      </c>
      <c r="C89" s="15">
        <f t="shared" si="4"/>
        <v>342.6</v>
      </c>
      <c r="D89" s="15">
        <f t="shared" si="5"/>
        <v>453.29582622020041</v>
      </c>
    </row>
    <row r="90" spans="2:4">
      <c r="B90" s="25">
        <f t="shared" si="6"/>
        <v>24</v>
      </c>
      <c r="C90" s="15">
        <f t="shared" si="4"/>
        <v>348.8</v>
      </c>
      <c r="D90" s="15">
        <f t="shared" si="5"/>
        <v>473.55143130046559</v>
      </c>
    </row>
    <row r="91" spans="2:4">
      <c r="B91" s="25">
        <f t="shared" si="6"/>
        <v>25</v>
      </c>
      <c r="C91" s="15">
        <f t="shared" si="4"/>
        <v>355</v>
      </c>
      <c r="D91" s="15">
        <f t="shared" si="5"/>
        <v>494.702286814388</v>
      </c>
    </row>
    <row r="92" spans="2:4">
      <c r="B92" s="25">
        <f t="shared" si="6"/>
        <v>26</v>
      </c>
      <c r="C92" s="15">
        <f t="shared" si="4"/>
        <v>361.20000000000005</v>
      </c>
      <c r="D92" s="15">
        <f t="shared" si="5"/>
        <v>516.78796074011007</v>
      </c>
    </row>
    <row r="93" spans="2:4">
      <c r="B93" s="25">
        <f t="shared" si="6"/>
        <v>27</v>
      </c>
      <c r="C93" s="15">
        <f t="shared" si="4"/>
        <v>367.4</v>
      </c>
      <c r="D93" s="15">
        <f t="shared" si="5"/>
        <v>539.84976986797767</v>
      </c>
    </row>
    <row r="94" spans="2:4">
      <c r="B94" s="25">
        <f t="shared" si="6"/>
        <v>28</v>
      </c>
      <c r="C94" s="15">
        <f t="shared" si="4"/>
        <v>373.6</v>
      </c>
      <c r="D94" s="15">
        <f t="shared" si="5"/>
        <v>563.93085709397542</v>
      </c>
    </row>
    <row r="95" spans="2:4">
      <c r="B95" s="25">
        <f t="shared" si="6"/>
        <v>29</v>
      </c>
      <c r="C95" s="15">
        <f t="shared" si="4"/>
        <v>379.8</v>
      </c>
      <c r="D95" s="15">
        <f t="shared" si="5"/>
        <v>589.07627212931845</v>
      </c>
    </row>
    <row r="96" spans="2:4">
      <c r="B96" s="25">
        <f t="shared" si="6"/>
        <v>30</v>
      </c>
      <c r="C96" s="15">
        <f t="shared" si="4"/>
        <v>386</v>
      </c>
      <c r="D96" s="15">
        <f t="shared" si="5"/>
        <v>615.33305577723422</v>
      </c>
    </row>
    <row r="97" spans="2:4">
      <c r="B97" s="25">
        <f t="shared" si="6"/>
        <v>31</v>
      </c>
      <c r="C97" s="15">
        <f t="shared" si="4"/>
        <v>392.20000000000005</v>
      </c>
      <c r="D97" s="15">
        <f t="shared" si="5"/>
        <v>642.75032793458956</v>
      </c>
    </row>
    <row r="98" spans="2:4">
      <c r="B98" s="25">
        <f t="shared" si="6"/>
        <v>32</v>
      </c>
      <c r="C98" s="15">
        <f t="shared" si="4"/>
        <v>398.4</v>
      </c>
      <c r="D98" s="15">
        <f t="shared" si="5"/>
        <v>671.37937948294734</v>
      </c>
    </row>
    <row r="99" spans="2:4">
      <c r="B99" s="25">
        <f t="shared" si="6"/>
        <v>33</v>
      </c>
      <c r="C99" s="15">
        <f t="shared" si="4"/>
        <v>404.6</v>
      </c>
      <c r="D99" s="15">
        <f t="shared" si="5"/>
        <v>701.27376824104795</v>
      </c>
    </row>
    <row r="100" spans="2:4">
      <c r="B100" s="25">
        <f t="shared" si="6"/>
        <v>34</v>
      </c>
      <c r="C100" s="15">
        <f t="shared" si="4"/>
        <v>410.8</v>
      </c>
      <c r="D100" s="15">
        <f t="shared" si="5"/>
        <v>732.48941915812156</v>
      </c>
    </row>
    <row r="101" spans="2:4">
      <c r="B101" s="25">
        <f t="shared" si="6"/>
        <v>35</v>
      </c>
      <c r="C101" s="15">
        <f t="shared" si="4"/>
        <v>417</v>
      </c>
      <c r="D101" s="15">
        <f t="shared" si="5"/>
        <v>765.08472893552766</v>
      </c>
    </row>
    <row r="102" spans="2:4">
      <c r="B102" s="25">
        <f t="shared" si="6"/>
        <v>36</v>
      </c>
      <c r="C102" s="15">
        <f t="shared" si="4"/>
        <v>423.20000000000005</v>
      </c>
      <c r="D102" s="15">
        <f t="shared" si="5"/>
        <v>799.1206752724429</v>
      </c>
    </row>
    <row r="103" spans="2:4">
      <c r="B103" s="25">
        <f t="shared" si="6"/>
        <v>37</v>
      </c>
      <c r="C103" s="15">
        <f t="shared" si="4"/>
        <v>429.4</v>
      </c>
      <c r="D103" s="15">
        <f t="shared" si="5"/>
        <v>834.66093093990094</v>
      </c>
    </row>
    <row r="104" spans="2:4">
      <c r="B104" s="25">
        <f t="shared" si="6"/>
        <v>38</v>
      </c>
      <c r="C104" s="15">
        <f t="shared" si="4"/>
        <v>435.6</v>
      </c>
      <c r="D104" s="15">
        <f t="shared" si="5"/>
        <v>871.77198289671014</v>
      </c>
    </row>
    <row r="105" spans="2:4">
      <c r="B105" s="25">
        <f t="shared" si="6"/>
        <v>39</v>
      </c>
      <c r="C105" s="15">
        <f t="shared" si="4"/>
        <v>441.8</v>
      </c>
      <c r="D105" s="15">
        <f t="shared" si="5"/>
        <v>910.5232566699608</v>
      </c>
    </row>
    <row r="106" spans="2:4">
      <c r="B106" s="25">
        <f t="shared" si="6"/>
        <v>40</v>
      </c>
      <c r="C106" s="15">
        <f t="shared" si="4"/>
        <v>448</v>
      </c>
      <c r="D106" s="15">
        <f t="shared" si="5"/>
        <v>950.98724623287887</v>
      </c>
    </row>
    <row r="107" spans="2:4">
      <c r="B107" s="25">
        <f t="shared" si="6"/>
        <v>41</v>
      </c>
      <c r="C107" s="15">
        <f t="shared" si="4"/>
        <v>454.20000000000005</v>
      </c>
      <c r="D107" s="15">
        <f t="shared" si="5"/>
        <v>993.23964962300249</v>
      </c>
    </row>
    <row r="108" spans="2:4">
      <c r="B108" s="25">
        <f t="shared" si="6"/>
        <v>42</v>
      </c>
      <c r="C108" s="15">
        <f t="shared" si="4"/>
        <v>460.40000000000003</v>
      </c>
      <c r="D108" s="15">
        <f t="shared" si="5"/>
        <v>1037.3595105542929</v>
      </c>
    </row>
    <row r="109" spans="2:4">
      <c r="B109" s="25">
        <f t="shared" si="6"/>
        <v>43</v>
      </c>
      <c r="C109" s="15">
        <f t="shared" si="4"/>
        <v>466.6</v>
      </c>
      <c r="D109" s="15">
        <f t="shared" si="5"/>
        <v>1083.4293662882656</v>
      </c>
    </row>
    <row r="110" spans="2:4">
      <c r="B110" s="25">
        <f t="shared" si="6"/>
        <v>44</v>
      </c>
      <c r="C110" s="15">
        <f t="shared" si="4"/>
        <v>472.8</v>
      </c>
      <c r="D110" s="15">
        <f t="shared" si="5"/>
        <v>1131.5354020406089</v>
      </c>
    </row>
    <row r="111" spans="2:4">
      <c r="B111" s="25">
        <f t="shared" si="6"/>
        <v>45</v>
      </c>
      <c r="C111" s="15">
        <f t="shared" si="4"/>
        <v>479</v>
      </c>
      <c r="D111" s="15">
        <f t="shared" si="5"/>
        <v>1181.7676122122352</v>
      </c>
    </row>
    <row r="112" spans="2:4">
      <c r="B112" s="25">
        <f t="shared" si="6"/>
        <v>46</v>
      </c>
      <c r="C112" s="15">
        <f t="shared" si="4"/>
        <v>485.2</v>
      </c>
      <c r="D112" s="15">
        <f t="shared" si="5"/>
        <v>1234.2199687464047</v>
      </c>
    </row>
    <row r="113" spans="2:4">
      <c r="B113" s="25">
        <f t="shared" si="6"/>
        <v>47</v>
      </c>
      <c r="C113" s="15">
        <f t="shared" si="4"/>
        <v>491.40000000000003</v>
      </c>
      <c r="D113" s="15">
        <f t="shared" si="5"/>
        <v>1288.9905969267395</v>
      </c>
    </row>
    <row r="114" spans="2:4">
      <c r="B114" s="25">
        <f t="shared" si="6"/>
        <v>48</v>
      </c>
      <c r="C114" s="15">
        <f t="shared" si="4"/>
        <v>497.6</v>
      </c>
      <c r="D114" s="15">
        <f t="shared" si="5"/>
        <v>1346.1819589452355</v>
      </c>
    </row>
    <row r="115" spans="2:4">
      <c r="B115" s="25">
        <f t="shared" si="6"/>
        <v>49</v>
      </c>
      <c r="C115" s="15">
        <f t="shared" si="4"/>
        <v>503.8</v>
      </c>
      <c r="D115" s="15">
        <f t="shared" si="5"/>
        <v>1405.901045583445</v>
      </c>
    </row>
    <row r="116" spans="2:4">
      <c r="B116" s="25">
        <f t="shared" si="6"/>
        <v>50</v>
      </c>
      <c r="C116" s="15">
        <f t="shared" si="4"/>
        <v>510</v>
      </c>
      <c r="D116" s="15">
        <f t="shared" si="5"/>
        <v>1468.2595763655622</v>
      </c>
    </row>
    <row r="117" spans="2:4">
      <c r="B117" s="28"/>
      <c r="C117" s="29"/>
      <c r="D117" s="29"/>
    </row>
    <row r="130" spans="2:4">
      <c r="B130" s="72" t="s">
        <v>25</v>
      </c>
      <c r="C130" s="72"/>
      <c r="D130" s="73"/>
    </row>
    <row r="131" spans="2:4">
      <c r="B131" s="74"/>
      <c r="C131" s="74"/>
      <c r="D131" s="73"/>
    </row>
    <row r="132" spans="2:4">
      <c r="B132" s="74"/>
      <c r="C132" s="74"/>
      <c r="D132" s="73"/>
    </row>
    <row r="133" spans="2:4">
      <c r="B133" s="27" t="s">
        <v>11</v>
      </c>
      <c r="C133" s="47" t="s">
        <v>26</v>
      </c>
      <c r="D133" s="47" t="s">
        <v>27</v>
      </c>
    </row>
    <row r="134" spans="2:4">
      <c r="B134" s="25">
        <v>0</v>
      </c>
      <c r="C134" s="15">
        <f>IF(ISBLANK(B8),0,1)</f>
        <v>1</v>
      </c>
      <c r="D134" s="15">
        <f>IF(ISBLANK(B8),0,ABS(E8))</f>
        <v>46.249396046952086</v>
      </c>
    </row>
    <row r="135" spans="2:4">
      <c r="B135" s="25">
        <f>B134+1</f>
        <v>1</v>
      </c>
      <c r="C135" s="15">
        <f t="shared" ref="C135:C184" si="7">IF(ISBLANK(B9),0,1)</f>
        <v>1</v>
      </c>
      <c r="D135" s="15">
        <f t="shared" ref="D135:D184" si="8">IF(ISBLANK(B9),0,ABS(E9))</f>
        <v>48.789176531034371</v>
      </c>
    </row>
    <row r="136" spans="2:4">
      <c r="B136" s="25">
        <f t="shared" ref="B136:B184" si="9">B135+1</f>
        <v>2</v>
      </c>
      <c r="C136" s="15">
        <f t="shared" si="7"/>
        <v>1</v>
      </c>
      <c r="D136" s="15">
        <f t="shared" si="8"/>
        <v>38.722090941910551</v>
      </c>
    </row>
    <row r="137" spans="2:4">
      <c r="B137" s="25">
        <f t="shared" si="9"/>
        <v>3</v>
      </c>
      <c r="C137" s="15">
        <f t="shared" si="7"/>
        <v>1</v>
      </c>
      <c r="D137" s="15">
        <f t="shared" si="8"/>
        <v>62.188976012692251</v>
      </c>
    </row>
    <row r="138" spans="2:4">
      <c r="B138" s="25">
        <f t="shared" si="9"/>
        <v>4</v>
      </c>
      <c r="C138" s="15">
        <f t="shared" si="7"/>
        <v>1</v>
      </c>
      <c r="D138" s="15">
        <f t="shared" si="8"/>
        <v>47.993816533799816</v>
      </c>
    </row>
    <row r="139" spans="2:4">
      <c r="B139" s="25">
        <f t="shared" si="9"/>
        <v>5</v>
      </c>
      <c r="C139" s="15">
        <f t="shared" si="7"/>
        <v>1</v>
      </c>
      <c r="D139" s="15">
        <f t="shared" si="8"/>
        <v>43.142709397796466</v>
      </c>
    </row>
    <row r="140" spans="2:4">
      <c r="B140" s="25">
        <f t="shared" si="9"/>
        <v>6</v>
      </c>
      <c r="C140" s="15">
        <f t="shared" si="7"/>
        <v>1</v>
      </c>
      <c r="D140" s="15">
        <f t="shared" si="8"/>
        <v>44.563873724676</v>
      </c>
    </row>
    <row r="141" spans="2:4">
      <c r="B141" s="25">
        <f t="shared" si="9"/>
        <v>7</v>
      </c>
      <c r="C141" s="15">
        <f t="shared" si="7"/>
        <v>1</v>
      </c>
      <c r="D141" s="15">
        <f t="shared" si="8"/>
        <v>34.460199468017493</v>
      </c>
    </row>
    <row r="142" spans="2:4">
      <c r="B142" s="25">
        <f t="shared" si="9"/>
        <v>8</v>
      </c>
      <c r="C142" s="15">
        <f t="shared" si="7"/>
        <v>1</v>
      </c>
      <c r="D142" s="15">
        <f t="shared" si="8"/>
        <v>43.346458907072133</v>
      </c>
    </row>
    <row r="143" spans="2:4">
      <c r="B143" s="25">
        <f t="shared" si="9"/>
        <v>9</v>
      </c>
      <c r="C143" s="15">
        <f t="shared" si="7"/>
        <v>1</v>
      </c>
      <c r="D143" s="15">
        <f t="shared" si="8"/>
        <v>41.029884119421638</v>
      </c>
    </row>
    <row r="144" spans="2:4">
      <c r="B144" s="25">
        <f t="shared" si="9"/>
        <v>10</v>
      </c>
      <c r="C144" s="15">
        <f t="shared" si="7"/>
        <v>1</v>
      </c>
      <c r="D144" s="15">
        <f t="shared" si="8"/>
        <v>10.529533324109536</v>
      </c>
    </row>
    <row r="145" spans="2:4">
      <c r="B145" s="25">
        <f t="shared" si="9"/>
        <v>11</v>
      </c>
      <c r="C145" s="15">
        <f t="shared" si="7"/>
        <v>1</v>
      </c>
      <c r="D145" s="15">
        <f t="shared" si="8"/>
        <v>44.529533324109536</v>
      </c>
    </row>
    <row r="146" spans="2:4">
      <c r="B146" s="25">
        <f t="shared" si="9"/>
        <v>12</v>
      </c>
      <c r="C146" s="15">
        <f t="shared" si="7"/>
        <v>1</v>
      </c>
      <c r="D146" s="15">
        <f t="shared" si="8"/>
        <v>50.184670737779868</v>
      </c>
    </row>
    <row r="147" spans="2:4">
      <c r="B147" s="25">
        <f t="shared" si="9"/>
        <v>13</v>
      </c>
      <c r="C147" s="15">
        <f t="shared" si="7"/>
        <v>1</v>
      </c>
      <c r="D147" s="15">
        <f t="shared" si="8"/>
        <v>37.631257530580967</v>
      </c>
    </row>
    <row r="148" spans="2:4">
      <c r="B148" s="25">
        <f t="shared" si="9"/>
        <v>14</v>
      </c>
      <c r="C148" s="15">
        <f t="shared" si="7"/>
        <v>1</v>
      </c>
      <c r="D148" s="15">
        <f t="shared" si="8"/>
        <v>20.610951067628037</v>
      </c>
    </row>
    <row r="149" spans="2:4">
      <c r="B149" s="25">
        <f t="shared" si="9"/>
        <v>15</v>
      </c>
      <c r="C149" s="15">
        <f t="shared" si="7"/>
        <v>1</v>
      </c>
      <c r="D149" s="15">
        <f t="shared" si="8"/>
        <v>42.367772274898698</v>
      </c>
    </row>
    <row r="150" spans="2:4">
      <c r="B150" s="25">
        <f t="shared" si="9"/>
        <v>16</v>
      </c>
      <c r="C150" s="15">
        <f t="shared" si="7"/>
        <v>1</v>
      </c>
      <c r="D150" s="15">
        <f t="shared" si="8"/>
        <v>19.632227725101302</v>
      </c>
    </row>
    <row r="151" spans="2:4">
      <c r="B151" s="25">
        <f t="shared" si="9"/>
        <v>17</v>
      </c>
      <c r="C151" s="15">
        <f t="shared" si="7"/>
        <v>1</v>
      </c>
      <c r="D151" s="15">
        <f t="shared" si="8"/>
        <v>72.738375892411227</v>
      </c>
    </row>
    <row r="152" spans="2:4">
      <c r="B152" s="25">
        <f t="shared" si="9"/>
        <v>18</v>
      </c>
      <c r="C152" s="15">
        <f t="shared" si="7"/>
        <v>1</v>
      </c>
      <c r="D152" s="15">
        <f t="shared" si="8"/>
        <v>21.176455476342028</v>
      </c>
    </row>
    <row r="153" spans="2:4">
      <c r="B153" s="25">
        <f t="shared" si="9"/>
        <v>19</v>
      </c>
      <c r="C153" s="15">
        <f t="shared" si="7"/>
        <v>1</v>
      </c>
      <c r="D153" s="15">
        <f t="shared" si="8"/>
        <v>64.576369769121015</v>
      </c>
    </row>
    <row r="154" spans="2:4">
      <c r="B154" s="25">
        <f t="shared" si="9"/>
        <v>20</v>
      </c>
      <c r="C154" s="15">
        <f t="shared" si="7"/>
        <v>1</v>
      </c>
      <c r="D154" s="15">
        <f t="shared" si="8"/>
        <v>23.032958188007342</v>
      </c>
    </row>
    <row r="155" spans="2:4">
      <c r="B155" s="25">
        <f t="shared" si="9"/>
        <v>21</v>
      </c>
      <c r="C155" s="15">
        <f t="shared" si="7"/>
        <v>1</v>
      </c>
      <c r="D155" s="15">
        <f t="shared" si="8"/>
        <v>31.295188895323349</v>
      </c>
    </row>
    <row r="156" spans="2:4">
      <c r="B156" s="25">
        <f t="shared" si="9"/>
        <v>22</v>
      </c>
      <c r="C156" s="15">
        <f t="shared" si="7"/>
        <v>1</v>
      </c>
      <c r="D156" s="15">
        <f t="shared" si="8"/>
        <v>35.580255217590548</v>
      </c>
    </row>
    <row r="157" spans="2:4">
      <c r="B157" s="25">
        <f t="shared" si="9"/>
        <v>23</v>
      </c>
      <c r="C157" s="15">
        <f t="shared" si="7"/>
        <v>1</v>
      </c>
      <c r="D157" s="15">
        <f t="shared" si="8"/>
        <v>25.047909526507908</v>
      </c>
    </row>
    <row r="158" spans="2:4">
      <c r="B158" s="25">
        <f t="shared" si="9"/>
        <v>24</v>
      </c>
      <c r="C158" s="15">
        <f t="shared" si="7"/>
        <v>1</v>
      </c>
      <c r="D158" s="15">
        <f t="shared" si="8"/>
        <v>32.841550108836827</v>
      </c>
    </row>
    <row r="159" spans="2:4">
      <c r="B159" s="25">
        <f t="shared" si="9"/>
        <v>25</v>
      </c>
      <c r="C159" s="15">
        <f t="shared" si="7"/>
        <v>1</v>
      </c>
      <c r="D159" s="15">
        <f t="shared" si="8"/>
        <v>44.561559040401335</v>
      </c>
    </row>
    <row r="160" spans="2:4">
      <c r="B160" s="25">
        <f t="shared" si="9"/>
        <v>26</v>
      </c>
      <c r="C160" s="15">
        <f t="shared" si="7"/>
        <v>1</v>
      </c>
      <c r="D160" s="15">
        <f t="shared" si="8"/>
        <v>33.438440959598665</v>
      </c>
    </row>
    <row r="161" spans="2:4">
      <c r="B161" s="25">
        <f t="shared" si="9"/>
        <v>27</v>
      </c>
      <c r="C161" s="15">
        <f t="shared" si="7"/>
        <v>1</v>
      </c>
      <c r="D161" s="15">
        <f t="shared" si="8"/>
        <v>9.1958877363479132</v>
      </c>
    </row>
    <row r="162" spans="2:4">
      <c r="B162" s="25">
        <f t="shared" si="9"/>
        <v>28</v>
      </c>
      <c r="C162" s="15">
        <f t="shared" si="7"/>
        <v>1</v>
      </c>
      <c r="D162" s="15">
        <f t="shared" si="8"/>
        <v>38.865054393498212</v>
      </c>
    </row>
    <row r="163" spans="2:4">
      <c r="B163" s="25">
        <f t="shared" si="9"/>
        <v>29</v>
      </c>
      <c r="C163" s="15">
        <f t="shared" si="7"/>
        <v>1</v>
      </c>
      <c r="D163" s="15">
        <f t="shared" si="8"/>
        <v>62.865054393498212</v>
      </c>
    </row>
    <row r="164" spans="2:4">
      <c r="B164" s="25">
        <f t="shared" si="9"/>
        <v>30</v>
      </c>
      <c r="C164" s="15">
        <f t="shared" si="7"/>
        <v>1</v>
      </c>
      <c r="D164" s="15">
        <f t="shared" si="8"/>
        <v>2.0209094113549781</v>
      </c>
    </row>
    <row r="165" spans="2:4">
      <c r="B165" s="25">
        <f t="shared" si="9"/>
        <v>31</v>
      </c>
      <c r="C165" s="15">
        <f t="shared" si="7"/>
        <v>1</v>
      </c>
      <c r="D165" s="15">
        <f t="shared" si="8"/>
        <v>81.675387167674899</v>
      </c>
    </row>
    <row r="166" spans="2:4">
      <c r="B166" s="25">
        <f t="shared" si="9"/>
        <v>32</v>
      </c>
      <c r="C166" s="15">
        <f t="shared" si="7"/>
        <v>1</v>
      </c>
      <c r="D166" s="15">
        <f t="shared" si="8"/>
        <v>27.114388156232735</v>
      </c>
    </row>
    <row r="167" spans="2:4">
      <c r="B167" s="25">
        <f t="shared" si="9"/>
        <v>33</v>
      </c>
      <c r="C167" s="15">
        <f t="shared" si="7"/>
        <v>1</v>
      </c>
      <c r="D167" s="15">
        <f t="shared" si="8"/>
        <v>18.847266804560149</v>
      </c>
    </row>
    <row r="168" spans="2:4">
      <c r="B168" s="25">
        <f t="shared" si="9"/>
        <v>34</v>
      </c>
      <c r="C168" s="15">
        <f t="shared" si="7"/>
        <v>1</v>
      </c>
      <c r="D168" s="15">
        <f t="shared" si="8"/>
        <v>71.526367824288627</v>
      </c>
    </row>
    <row r="169" spans="2:4">
      <c r="B169" s="25">
        <f t="shared" si="9"/>
        <v>35</v>
      </c>
      <c r="C169" s="15">
        <f t="shared" si="7"/>
        <v>1</v>
      </c>
      <c r="D169" s="15">
        <f t="shared" si="8"/>
        <v>11.752802663705779</v>
      </c>
    </row>
    <row r="170" spans="2:4">
      <c r="B170" s="25">
        <f t="shared" si="9"/>
        <v>36</v>
      </c>
      <c r="C170" s="15">
        <f t="shared" si="7"/>
        <v>1</v>
      </c>
      <c r="D170" s="15">
        <f t="shared" si="8"/>
        <v>10.105520741921168</v>
      </c>
    </row>
    <row r="171" spans="2:4">
      <c r="B171" s="25">
        <f t="shared" si="9"/>
        <v>37</v>
      </c>
      <c r="C171" s="15">
        <f t="shared" si="7"/>
        <v>1</v>
      </c>
      <c r="D171" s="15">
        <f t="shared" si="8"/>
        <v>46.573995372573336</v>
      </c>
    </row>
    <row r="172" spans="2:4">
      <c r="B172" s="25">
        <f t="shared" si="9"/>
        <v>38</v>
      </c>
      <c r="C172" s="15">
        <f t="shared" si="7"/>
        <v>1</v>
      </c>
      <c r="D172" s="15">
        <f t="shared" si="8"/>
        <v>23.82588947614272</v>
      </c>
    </row>
    <row r="173" spans="2:4">
      <c r="B173" s="25">
        <f t="shared" si="9"/>
        <v>39</v>
      </c>
      <c r="C173" s="15">
        <f t="shared" si="7"/>
        <v>1</v>
      </c>
      <c r="D173" s="15">
        <f t="shared" si="8"/>
        <v>157.92863939739289</v>
      </c>
    </row>
    <row r="174" spans="2:4">
      <c r="B174" s="25">
        <f t="shared" si="9"/>
        <v>40</v>
      </c>
      <c r="C174" s="15">
        <f t="shared" si="7"/>
        <v>1</v>
      </c>
      <c r="D174" s="15">
        <f t="shared" si="8"/>
        <v>139.45512548425268</v>
      </c>
    </row>
    <row r="175" spans="2:4">
      <c r="B175" s="25">
        <f t="shared" si="9"/>
        <v>41</v>
      </c>
      <c r="C175" s="15">
        <f t="shared" si="7"/>
        <v>1</v>
      </c>
      <c r="D175" s="15">
        <f t="shared" si="8"/>
        <v>88.296378607947418</v>
      </c>
    </row>
    <row r="176" spans="2:4">
      <c r="B176" s="25">
        <f t="shared" si="9"/>
        <v>42</v>
      </c>
      <c r="C176" s="15">
        <f t="shared" si="7"/>
        <v>0</v>
      </c>
      <c r="D176" s="15">
        <f t="shared" si="8"/>
        <v>0</v>
      </c>
    </row>
    <row r="177" spans="2:4">
      <c r="B177" s="25">
        <f t="shared" si="9"/>
        <v>43</v>
      </c>
      <c r="C177" s="15">
        <f t="shared" si="7"/>
        <v>0</v>
      </c>
      <c r="D177" s="15">
        <f t="shared" si="8"/>
        <v>0</v>
      </c>
    </row>
    <row r="178" spans="2:4">
      <c r="B178" s="25">
        <f t="shared" si="9"/>
        <v>44</v>
      </c>
      <c r="C178" s="15">
        <f t="shared" si="7"/>
        <v>0</v>
      </c>
      <c r="D178" s="15">
        <f t="shared" si="8"/>
        <v>0</v>
      </c>
    </row>
    <row r="179" spans="2:4">
      <c r="B179" s="25">
        <f t="shared" si="9"/>
        <v>45</v>
      </c>
      <c r="C179" s="15">
        <f t="shared" si="7"/>
        <v>0</v>
      </c>
      <c r="D179" s="15">
        <f t="shared" si="8"/>
        <v>0</v>
      </c>
    </row>
    <row r="180" spans="2:4">
      <c r="B180" s="25">
        <f t="shared" si="9"/>
        <v>46</v>
      </c>
      <c r="C180" s="15">
        <f t="shared" si="7"/>
        <v>0</v>
      </c>
      <c r="D180" s="15">
        <f t="shared" si="8"/>
        <v>0</v>
      </c>
    </row>
    <row r="181" spans="2:4">
      <c r="B181" s="25">
        <f t="shared" si="9"/>
        <v>47</v>
      </c>
      <c r="C181" s="15">
        <f t="shared" si="7"/>
        <v>0</v>
      </c>
      <c r="D181" s="15">
        <f t="shared" si="8"/>
        <v>0</v>
      </c>
    </row>
    <row r="182" spans="2:4">
      <c r="B182" s="25">
        <f t="shared" si="9"/>
        <v>48</v>
      </c>
      <c r="C182" s="15">
        <f t="shared" si="7"/>
        <v>0</v>
      </c>
      <c r="D182" s="15">
        <f t="shared" si="8"/>
        <v>0</v>
      </c>
    </row>
    <row r="183" spans="2:4">
      <c r="B183" s="25">
        <f t="shared" si="9"/>
        <v>49</v>
      </c>
      <c r="C183" s="15">
        <f t="shared" si="7"/>
        <v>0</v>
      </c>
      <c r="D183" s="15">
        <f t="shared" si="8"/>
        <v>0</v>
      </c>
    </row>
    <row r="184" spans="2:4">
      <c r="B184" s="25">
        <f t="shared" si="9"/>
        <v>50</v>
      </c>
      <c r="C184" s="15">
        <f t="shared" si="7"/>
        <v>0</v>
      </c>
      <c r="D184" s="15">
        <f t="shared" si="8"/>
        <v>0</v>
      </c>
    </row>
    <row r="185" spans="2:4">
      <c r="B185" s="48" t="s">
        <v>28</v>
      </c>
      <c r="C185" s="15">
        <f>SUM(C134:C184)</f>
        <v>42</v>
      </c>
      <c r="D185" s="15">
        <f>SUM(D134:D184)</f>
        <v>1850.3102583731127</v>
      </c>
    </row>
  </sheetData>
  <mergeCells count="13">
    <mergeCell ref="D1:H2"/>
    <mergeCell ref="I2:M2"/>
    <mergeCell ref="B6:C6"/>
    <mergeCell ref="D6:D7"/>
    <mergeCell ref="E6:E7"/>
    <mergeCell ref="K6:L6"/>
    <mergeCell ref="B130:D132"/>
    <mergeCell ref="K11:L11"/>
    <mergeCell ref="G32:I32"/>
    <mergeCell ref="B61:D63"/>
    <mergeCell ref="G61:H63"/>
    <mergeCell ref="B64:C64"/>
    <mergeCell ref="G64:H64"/>
  </mergeCells>
  <pageMargins left="0.75" right="0.75" top="1" bottom="1" header="0.5" footer="0.5"/>
  <pageSetup orientation="portrait" horizontalDpi="1200" verticalDpi="12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86"/>
  <sheetViews>
    <sheetView showGridLines="0" zoomScaleNormal="100" workbookViewId="0">
      <selection activeCell="C3" sqref="C3"/>
    </sheetView>
  </sheetViews>
  <sheetFormatPr defaultRowHeight="13.2"/>
  <cols>
    <col min="1" max="1" width="3.33203125" customWidth="1"/>
    <col min="4" max="4" width="13.109375" bestFit="1" customWidth="1"/>
    <col min="5" max="5" width="12.109375" customWidth="1"/>
    <col min="6" max="6" width="6.5546875" customWidth="1"/>
    <col min="7" max="7" width="11.21875" customWidth="1"/>
    <col min="8" max="8" width="2.44140625" customWidth="1"/>
    <col min="9" max="9" width="8.6640625" customWidth="1"/>
  </cols>
  <sheetData>
    <row r="1" spans="1:16" ht="5.4" customHeight="1"/>
    <row r="2" spans="1:16" ht="15" customHeight="1">
      <c r="A2" s="28"/>
      <c r="B2" s="41"/>
      <c r="D2" s="95" t="s">
        <v>32</v>
      </c>
      <c r="E2" s="82"/>
      <c r="F2" s="82"/>
      <c r="G2" s="82"/>
      <c r="H2" s="83"/>
      <c r="I2" s="43"/>
      <c r="J2" s="16"/>
      <c r="K2" s="16"/>
      <c r="L2" s="16"/>
      <c r="M2" s="16"/>
      <c r="N2" s="16"/>
    </row>
    <row r="3" spans="1:16" ht="36.6" customHeight="1">
      <c r="A3" s="41"/>
      <c r="B3" s="41"/>
      <c r="C3" s="41"/>
      <c r="D3" s="82"/>
      <c r="E3" s="82"/>
      <c r="F3" s="82"/>
      <c r="G3" s="82"/>
      <c r="H3" s="83"/>
      <c r="I3" s="43"/>
      <c r="J3" s="88" t="s">
        <v>39</v>
      </c>
      <c r="K3" s="89"/>
      <c r="L3" s="89"/>
      <c r="M3" s="89"/>
      <c r="N3" s="90"/>
    </row>
    <row r="4" spans="1:16" ht="17.399999999999999" customHeight="1">
      <c r="D4" s="42"/>
      <c r="E4" s="42"/>
      <c r="F4" s="104" t="s">
        <v>17</v>
      </c>
      <c r="G4" s="24">
        <v>6.7999999999999996E-3</v>
      </c>
      <c r="H4" s="33" t="s">
        <v>2</v>
      </c>
      <c r="I4" s="106" t="s">
        <v>33</v>
      </c>
      <c r="J4" s="19"/>
      <c r="K4" s="19"/>
      <c r="L4" s="19"/>
      <c r="M4" s="19"/>
      <c r="N4" s="19"/>
    </row>
    <row r="5" spans="1:16" ht="27" customHeight="1">
      <c r="D5" s="8" t="s">
        <v>0</v>
      </c>
      <c r="E5" s="50">
        <v>42</v>
      </c>
      <c r="F5" s="105"/>
      <c r="I5" s="107"/>
      <c r="J5" s="51">
        <v>-5</v>
      </c>
      <c r="L5" s="22" t="s">
        <v>4</v>
      </c>
      <c r="M5" s="49">
        <v>200</v>
      </c>
      <c r="O5" s="22" t="s">
        <v>5</v>
      </c>
      <c r="P5" s="49">
        <v>502</v>
      </c>
    </row>
    <row r="6" spans="1:16" ht="21" customHeight="1">
      <c r="D6" s="40"/>
      <c r="E6" s="20"/>
      <c r="F6" s="21"/>
      <c r="G6" s="20"/>
      <c r="H6" s="46"/>
      <c r="I6" s="46"/>
    </row>
    <row r="7" spans="1:16" ht="24.6" customHeight="1">
      <c r="B7" s="78" t="s">
        <v>1</v>
      </c>
      <c r="C7" s="79"/>
      <c r="D7" s="86" t="s">
        <v>20</v>
      </c>
      <c r="E7" s="84" t="s">
        <v>38</v>
      </c>
      <c r="L7" s="80"/>
      <c r="M7" s="80"/>
    </row>
    <row r="8" spans="1:16" ht="15.6">
      <c r="B8" s="14" t="s">
        <v>2</v>
      </c>
      <c r="C8" s="14" t="s">
        <v>3</v>
      </c>
      <c r="D8" s="87"/>
      <c r="E8" s="85"/>
      <c r="L8" s="45"/>
      <c r="M8" s="45"/>
    </row>
    <row r="9" spans="1:16">
      <c r="B9" s="12">
        <v>247</v>
      </c>
      <c r="C9" s="12">
        <v>184</v>
      </c>
      <c r="D9" s="13">
        <f>IF(ISBLANK(B9),"",$E$5*EXP($G$4*B9)+$J$5)</f>
        <v>220.26322747267261</v>
      </c>
      <c r="E9" s="5">
        <f>IF(ISBLANK(B9),"",D9-C9)</f>
        <v>36.263227472672611</v>
      </c>
      <c r="L9" s="1"/>
      <c r="M9" s="1"/>
    </row>
    <row r="10" spans="1:16">
      <c r="B10" s="23">
        <v>259</v>
      </c>
      <c r="C10" s="12">
        <v>202</v>
      </c>
      <c r="D10" s="13">
        <f>IF(ISBLANK(B10),"",$E$5*EXP($G$4*B10)+$J$5)</f>
        <v>239.4154932480217</v>
      </c>
      <c r="E10" s="5">
        <f t="shared" ref="E10:E58" si="0">IF(ISBLANK(B10),"",D10-C10)</f>
        <v>37.415493248021704</v>
      </c>
    </row>
    <row r="11" spans="1:16">
      <c r="B11" s="23">
        <v>265</v>
      </c>
      <c r="C11" s="12">
        <v>223</v>
      </c>
      <c r="D11" s="13">
        <f t="shared" ref="D11:D58" si="1">IF(ISBLANK(B11),"",$E$5*EXP($G$4*B11)+$J$5)</f>
        <v>249.5938724016911</v>
      </c>
      <c r="E11" s="5">
        <f t="shared" si="0"/>
        <v>26.593872401691101</v>
      </c>
    </row>
    <row r="12" spans="1:16" ht="12.75" customHeight="1">
      <c r="B12" s="23">
        <v>270</v>
      </c>
      <c r="C12" s="12">
        <v>209</v>
      </c>
      <c r="D12" s="13">
        <f t="shared" si="1"/>
        <v>258.39890135409223</v>
      </c>
      <c r="E12" s="5">
        <f t="shared" si="0"/>
        <v>49.398901354092231</v>
      </c>
      <c r="L12" s="80"/>
      <c r="M12" s="80"/>
    </row>
    <row r="13" spans="1:16">
      <c r="B13" s="23">
        <v>276</v>
      </c>
      <c r="C13" s="12">
        <v>235</v>
      </c>
      <c r="D13" s="13">
        <f t="shared" si="1"/>
        <v>269.36782092222035</v>
      </c>
      <c r="E13" s="5">
        <f t="shared" si="0"/>
        <v>34.367820922220346</v>
      </c>
      <c r="L13" s="3"/>
    </row>
    <row r="14" spans="1:16">
      <c r="B14" s="23">
        <v>280</v>
      </c>
      <c r="C14" s="12">
        <v>248</v>
      </c>
      <c r="D14" s="13">
        <f t="shared" si="1"/>
        <v>276.93304630084322</v>
      </c>
      <c r="E14" s="5">
        <f t="shared" si="0"/>
        <v>28.933046300843216</v>
      </c>
    </row>
    <row r="15" spans="1:16">
      <c r="B15" s="23">
        <v>305</v>
      </c>
      <c r="C15" s="12">
        <v>303</v>
      </c>
      <c r="D15" s="13">
        <f t="shared" si="1"/>
        <v>329.17660752791869</v>
      </c>
      <c r="E15" s="5">
        <f t="shared" si="0"/>
        <v>26.176607527918691</v>
      </c>
    </row>
    <row r="16" spans="1:16">
      <c r="B16" s="23">
        <v>309</v>
      </c>
      <c r="C16" s="12">
        <v>392</v>
      </c>
      <c r="D16" s="13">
        <f t="shared" si="1"/>
        <v>338.39095833522049</v>
      </c>
      <c r="E16" s="5">
        <f t="shared" si="0"/>
        <v>-53.609041664779511</v>
      </c>
    </row>
    <row r="17" spans="2:10">
      <c r="B17" s="23">
        <v>317</v>
      </c>
      <c r="C17" s="12">
        <v>335</v>
      </c>
      <c r="D17" s="13">
        <f t="shared" si="1"/>
        <v>357.58887558909458</v>
      </c>
      <c r="E17" s="5">
        <f t="shared" si="0"/>
        <v>22.588875589094584</v>
      </c>
    </row>
    <row r="18" spans="2:10">
      <c r="B18" s="23">
        <v>318</v>
      </c>
      <c r="C18" s="12">
        <v>340</v>
      </c>
      <c r="D18" s="13">
        <f t="shared" si="1"/>
        <v>360.0628820318417</v>
      </c>
      <c r="E18" s="5">
        <f t="shared" si="0"/>
        <v>20.062882031841696</v>
      </c>
    </row>
    <row r="19" spans="2:10">
      <c r="B19" s="23">
        <v>324</v>
      </c>
      <c r="C19" s="12">
        <v>387</v>
      </c>
      <c r="D19" s="13">
        <f t="shared" si="1"/>
        <v>375.26547160123857</v>
      </c>
      <c r="E19" s="5">
        <f t="shared" si="0"/>
        <v>-11.734528398761427</v>
      </c>
    </row>
    <row r="20" spans="2:10">
      <c r="B20" s="23">
        <v>324</v>
      </c>
      <c r="C20" s="12">
        <v>353</v>
      </c>
      <c r="D20" s="13">
        <f t="shared" si="1"/>
        <v>375.26547160123857</v>
      </c>
      <c r="E20" s="5">
        <f t="shared" si="0"/>
        <v>22.265471601238573</v>
      </c>
    </row>
    <row r="21" spans="2:10">
      <c r="B21" s="23">
        <v>326</v>
      </c>
      <c r="C21" s="12">
        <v>353</v>
      </c>
      <c r="D21" s="13">
        <f t="shared" si="1"/>
        <v>380.47240893285698</v>
      </c>
      <c r="E21" s="5">
        <f t="shared" si="0"/>
        <v>27.472408932856979</v>
      </c>
    </row>
    <row r="22" spans="2:10">
      <c r="B22" s="23">
        <v>332</v>
      </c>
      <c r="C22" s="12">
        <v>383</v>
      </c>
      <c r="D22" s="13">
        <f t="shared" si="1"/>
        <v>396.52492785977944</v>
      </c>
      <c r="E22" s="5">
        <f t="shared" si="0"/>
        <v>13.524927859779439</v>
      </c>
    </row>
    <row r="23" spans="2:10">
      <c r="B23" s="23">
        <v>334</v>
      </c>
      <c r="C23" s="12">
        <v>406</v>
      </c>
      <c r="D23" s="13">
        <f t="shared" si="1"/>
        <v>402.02296881428634</v>
      </c>
      <c r="E23" s="5">
        <f t="shared" si="0"/>
        <v>-3.9770311857136562</v>
      </c>
    </row>
    <row r="24" spans="2:10">
      <c r="B24" s="23">
        <v>335</v>
      </c>
      <c r="C24" s="12">
        <v>472</v>
      </c>
      <c r="D24" s="13">
        <f t="shared" si="1"/>
        <v>404.80015673974748</v>
      </c>
      <c r="E24" s="5">
        <f t="shared" si="0"/>
        <v>-67.199843260252521</v>
      </c>
    </row>
    <row r="25" spans="2:10">
      <c r="B25" s="23">
        <v>335</v>
      </c>
      <c r="C25" s="12">
        <v>410</v>
      </c>
      <c r="D25" s="13">
        <f t="shared" si="1"/>
        <v>404.80015673974748</v>
      </c>
      <c r="E25" s="5">
        <f t="shared" si="0"/>
        <v>-5.1998432602525213</v>
      </c>
    </row>
    <row r="26" spans="2:10">
      <c r="B26" s="23">
        <v>337</v>
      </c>
      <c r="C26" s="12">
        <v>363</v>
      </c>
      <c r="D26" s="13">
        <f t="shared" si="1"/>
        <v>410.41150958134574</v>
      </c>
      <c r="E26" s="5">
        <f t="shared" si="0"/>
        <v>47.41150958134574</v>
      </c>
    </row>
    <row r="27" spans="2:10">
      <c r="B27" s="23">
        <v>338</v>
      </c>
      <c r="C27" s="12">
        <v>460</v>
      </c>
      <c r="D27" s="13">
        <f t="shared" si="1"/>
        <v>413.24593396743808</v>
      </c>
      <c r="E27" s="5">
        <f t="shared" si="0"/>
        <v>-46.754066032561923</v>
      </c>
      <c r="F27" s="46"/>
      <c r="G27" s="46"/>
      <c r="H27" s="46"/>
      <c r="I27" s="46"/>
    </row>
    <row r="28" spans="2:10">
      <c r="B28" s="23">
        <v>343</v>
      </c>
      <c r="C28" s="12">
        <v>390</v>
      </c>
      <c r="D28" s="13">
        <f t="shared" si="1"/>
        <v>427.71080510933626</v>
      </c>
      <c r="E28" s="5">
        <f t="shared" si="0"/>
        <v>37.710805109336263</v>
      </c>
    </row>
    <row r="29" spans="2:10">
      <c r="B29" s="23">
        <v>345</v>
      </c>
      <c r="C29" s="12">
        <v>438</v>
      </c>
      <c r="D29" s="13">
        <f t="shared" si="1"/>
        <v>433.63587118338995</v>
      </c>
      <c r="E29" s="5">
        <f t="shared" si="0"/>
        <v>-4.364128816610048</v>
      </c>
      <c r="F29" s="46"/>
      <c r="G29" s="46"/>
      <c r="H29" s="46"/>
      <c r="I29" s="46"/>
    </row>
    <row r="30" spans="2:10">
      <c r="B30" s="23">
        <v>346</v>
      </c>
      <c r="C30" s="12">
        <v>433</v>
      </c>
      <c r="D30" s="13">
        <f t="shared" si="1"/>
        <v>436.62875939476857</v>
      </c>
      <c r="E30" s="5">
        <f t="shared" si="0"/>
        <v>3.628759394768565</v>
      </c>
    </row>
    <row r="31" spans="2:10">
      <c r="B31" s="23">
        <v>347</v>
      </c>
      <c r="C31" s="12">
        <v>432</v>
      </c>
      <c r="D31" s="13">
        <f t="shared" si="1"/>
        <v>439.64206859867045</v>
      </c>
      <c r="E31" s="5">
        <f t="shared" si="0"/>
        <v>7.6420685986704484</v>
      </c>
    </row>
    <row r="32" spans="2:10">
      <c r="B32" s="23">
        <v>351</v>
      </c>
      <c r="C32" s="12">
        <v>506</v>
      </c>
      <c r="D32" s="13">
        <f t="shared" si="1"/>
        <v>451.90231635826331</v>
      </c>
      <c r="E32" s="5">
        <f t="shared" si="0"/>
        <v>-54.097683641736694</v>
      </c>
      <c r="G32" s="75" t="s">
        <v>29</v>
      </c>
      <c r="H32" s="76"/>
      <c r="I32" s="77"/>
      <c r="J32" s="5">
        <f>D185/C185</f>
        <v>36.743884959509629</v>
      </c>
    </row>
    <row r="33" spans="2:5">
      <c r="B33" s="23">
        <v>359</v>
      </c>
      <c r="C33" s="12">
        <v>476</v>
      </c>
      <c r="D33" s="13">
        <f t="shared" si="1"/>
        <v>477.44629953439136</v>
      </c>
      <c r="E33" s="5">
        <f t="shared" si="0"/>
        <v>1.4462995343913576</v>
      </c>
    </row>
    <row r="34" spans="2:5">
      <c r="B34" s="23">
        <v>360</v>
      </c>
      <c r="C34" s="12">
        <v>557</v>
      </c>
      <c r="D34" s="13">
        <f t="shared" si="1"/>
        <v>480.7381138554689</v>
      </c>
      <c r="E34" s="5">
        <f t="shared" si="0"/>
        <v>-76.261886144531104</v>
      </c>
    </row>
    <row r="35" spans="2:5">
      <c r="B35" s="23">
        <v>360</v>
      </c>
      <c r="C35" s="12">
        <v>479</v>
      </c>
      <c r="D35" s="13">
        <f t="shared" si="1"/>
        <v>480.7381138554689</v>
      </c>
      <c r="E35" s="5">
        <f t="shared" si="0"/>
        <v>1.738113855468896</v>
      </c>
    </row>
    <row r="36" spans="2:5">
      <c r="B36" s="23">
        <v>365</v>
      </c>
      <c r="C36" s="12">
        <v>540</v>
      </c>
      <c r="D36" s="13">
        <f t="shared" si="1"/>
        <v>497.53717549601794</v>
      </c>
      <c r="E36" s="5">
        <f t="shared" si="0"/>
        <v>-42.462824503982063</v>
      </c>
    </row>
    <row r="37" spans="2:5">
      <c r="B37" s="23">
        <v>368</v>
      </c>
      <c r="C37" s="12">
        <v>581</v>
      </c>
      <c r="D37" s="13">
        <f t="shared" si="1"/>
        <v>507.89421651483735</v>
      </c>
      <c r="E37" s="5">
        <f t="shared" si="0"/>
        <v>-73.105783485162647</v>
      </c>
    </row>
    <row r="38" spans="2:5">
      <c r="B38" s="23">
        <v>368</v>
      </c>
      <c r="C38" s="12">
        <v>605</v>
      </c>
      <c r="D38" s="13">
        <f t="shared" si="1"/>
        <v>507.89421651483735</v>
      </c>
      <c r="E38" s="5">
        <f t="shared" si="0"/>
        <v>-97.105783485162647</v>
      </c>
    </row>
    <row r="39" spans="2:5">
      <c r="B39" s="23">
        <v>385</v>
      </c>
      <c r="C39" s="12">
        <v>609</v>
      </c>
      <c r="D39" s="13">
        <f t="shared" si="1"/>
        <v>570.74774282409135</v>
      </c>
      <c r="E39" s="5">
        <f t="shared" si="0"/>
        <v>-38.252257175908653</v>
      </c>
    </row>
    <row r="40" spans="2:5">
      <c r="B40" s="23">
        <v>387</v>
      </c>
      <c r="C40" s="12">
        <v>538</v>
      </c>
      <c r="D40" s="13">
        <f t="shared" si="1"/>
        <v>578.63139947869684</v>
      </c>
      <c r="E40" s="5">
        <f t="shared" si="0"/>
        <v>40.631399478696835</v>
      </c>
    </row>
    <row r="41" spans="2:5">
      <c r="B41" s="23">
        <v>390</v>
      </c>
      <c r="C41" s="12">
        <v>660</v>
      </c>
      <c r="D41" s="13">
        <f t="shared" si="1"/>
        <v>590.65975208426391</v>
      </c>
      <c r="E41" s="5">
        <f t="shared" si="0"/>
        <v>-69.340247915736086</v>
      </c>
    </row>
    <row r="42" spans="2:5">
      <c r="B42" s="23">
        <v>392</v>
      </c>
      <c r="C42" s="12">
        <v>623</v>
      </c>
      <c r="D42" s="13">
        <f t="shared" si="1"/>
        <v>598.81606190384878</v>
      </c>
      <c r="E42" s="5">
        <f t="shared" si="0"/>
        <v>-24.183938096151223</v>
      </c>
    </row>
    <row r="43" spans="2:5">
      <c r="B43" s="23">
        <v>395</v>
      </c>
      <c r="C43" s="12">
        <v>584</v>
      </c>
      <c r="D43" s="13">
        <f t="shared" si="1"/>
        <v>611.26041035386652</v>
      </c>
      <c r="E43" s="5">
        <f t="shared" si="0"/>
        <v>27.260410353866519</v>
      </c>
    </row>
    <row r="44" spans="2:5">
      <c r="B44" s="23">
        <v>405</v>
      </c>
      <c r="C44" s="12">
        <v>715</v>
      </c>
      <c r="D44" s="13">
        <f t="shared" si="1"/>
        <v>654.62376423167245</v>
      </c>
      <c r="E44" s="5">
        <f t="shared" si="0"/>
        <v>-60.376235768327547</v>
      </c>
    </row>
    <row r="45" spans="2:5">
      <c r="B45" s="23">
        <v>413</v>
      </c>
      <c r="C45" s="12">
        <v>754</v>
      </c>
      <c r="D45" s="13">
        <f t="shared" si="1"/>
        <v>691.50127115789314</v>
      </c>
      <c r="E45" s="5">
        <f t="shared" si="0"/>
        <v>-62.498728842106857</v>
      </c>
    </row>
    <row r="46" spans="2:5">
      <c r="B46" s="23">
        <v>438</v>
      </c>
      <c r="C46" s="12">
        <v>840</v>
      </c>
      <c r="D46" s="13">
        <f t="shared" si="1"/>
        <v>820.56633565425204</v>
      </c>
      <c r="E46" s="5">
        <f t="shared" si="0"/>
        <v>-19.433664345747957</v>
      </c>
    </row>
    <row r="47" spans="2:5">
      <c r="B47" s="23">
        <v>455</v>
      </c>
      <c r="C47" s="12">
        <v>975</v>
      </c>
      <c r="D47" s="13">
        <f t="shared" si="1"/>
        <v>921.73681823577624</v>
      </c>
      <c r="E47" s="5">
        <f t="shared" si="0"/>
        <v>-53.263181764223759</v>
      </c>
    </row>
    <row r="48" spans="2:5">
      <c r="B48" s="23">
        <v>457</v>
      </c>
      <c r="C48" s="12">
        <v>855</v>
      </c>
      <c r="D48" s="13">
        <f t="shared" si="1"/>
        <v>934.42653343694326</v>
      </c>
      <c r="E48" s="5">
        <f t="shared" si="0"/>
        <v>79.426533436943259</v>
      </c>
    </row>
    <row r="49" spans="2:8">
      <c r="B49" s="23">
        <v>460</v>
      </c>
      <c r="C49" s="12">
        <v>895</v>
      </c>
      <c r="D49" s="13">
        <f t="shared" si="1"/>
        <v>953.78764663492757</v>
      </c>
      <c r="E49" s="5">
        <f t="shared" si="0"/>
        <v>58.787646634927569</v>
      </c>
    </row>
    <row r="50" spans="2:8">
      <c r="B50" s="23">
        <v>502</v>
      </c>
      <c r="C50" s="12">
        <v>1300</v>
      </c>
      <c r="D50" s="13">
        <f t="shared" si="1"/>
        <v>1270.7246107089911</v>
      </c>
      <c r="E50" s="5">
        <f t="shared" si="0"/>
        <v>-29.275389291008878</v>
      </c>
    </row>
    <row r="51" spans="2:8">
      <c r="B51" s="23"/>
      <c r="C51" s="12"/>
      <c r="D51" s="13" t="str">
        <f t="shared" si="1"/>
        <v/>
      </c>
      <c r="E51" s="5" t="str">
        <f t="shared" si="0"/>
        <v/>
      </c>
    </row>
    <row r="52" spans="2:8">
      <c r="B52" s="23"/>
      <c r="C52" s="12"/>
      <c r="D52" s="13" t="str">
        <f t="shared" si="1"/>
        <v/>
      </c>
      <c r="E52" s="5" t="str">
        <f t="shared" si="0"/>
        <v/>
      </c>
    </row>
    <row r="53" spans="2:8">
      <c r="B53" s="23"/>
      <c r="C53" s="12"/>
      <c r="D53" s="13" t="str">
        <f t="shared" si="1"/>
        <v/>
      </c>
      <c r="E53" s="5" t="str">
        <f t="shared" si="0"/>
        <v/>
      </c>
    </row>
    <row r="54" spans="2:8">
      <c r="B54" s="23"/>
      <c r="C54" s="12"/>
      <c r="D54" s="13" t="str">
        <f t="shared" si="1"/>
        <v/>
      </c>
      <c r="E54" s="5" t="str">
        <f t="shared" si="0"/>
        <v/>
      </c>
    </row>
    <row r="55" spans="2:8">
      <c r="B55" s="23"/>
      <c r="C55" s="12"/>
      <c r="D55" s="13" t="str">
        <f t="shared" si="1"/>
        <v/>
      </c>
      <c r="E55" s="5" t="str">
        <f t="shared" si="0"/>
        <v/>
      </c>
    </row>
    <row r="56" spans="2:8">
      <c r="B56" s="23"/>
      <c r="C56" s="12"/>
      <c r="D56" s="13" t="str">
        <f t="shared" si="1"/>
        <v/>
      </c>
      <c r="E56" s="5" t="str">
        <f t="shared" si="0"/>
        <v/>
      </c>
    </row>
    <row r="57" spans="2:8">
      <c r="B57" s="23"/>
      <c r="C57" s="12"/>
      <c r="D57" s="13" t="str">
        <f t="shared" si="1"/>
        <v/>
      </c>
      <c r="E57" s="5" t="str">
        <f t="shared" si="0"/>
        <v/>
      </c>
    </row>
    <row r="58" spans="2:8">
      <c r="B58" s="23"/>
      <c r="C58" s="12"/>
      <c r="D58" s="13" t="str">
        <f t="shared" si="1"/>
        <v/>
      </c>
      <c r="E58" s="5" t="str">
        <f t="shared" si="0"/>
        <v/>
      </c>
    </row>
    <row r="62" spans="2:8" ht="18" customHeight="1">
      <c r="B62" s="72" t="s">
        <v>23</v>
      </c>
      <c r="C62" s="72"/>
      <c r="D62" s="73"/>
      <c r="G62" s="96" t="s">
        <v>22</v>
      </c>
      <c r="H62" s="97"/>
    </row>
    <row r="63" spans="2:8" ht="18" customHeight="1">
      <c r="B63" s="74"/>
      <c r="C63" s="74"/>
      <c r="D63" s="73"/>
      <c r="G63" s="98"/>
      <c r="H63" s="99"/>
    </row>
    <row r="64" spans="2:8" ht="18" customHeight="1">
      <c r="B64" s="102"/>
      <c r="C64" s="102"/>
      <c r="D64" s="103"/>
      <c r="G64" s="100"/>
      <c r="H64" s="101"/>
    </row>
    <row r="65" spans="1:9" ht="18" customHeight="1">
      <c r="B65" s="108" t="s">
        <v>19</v>
      </c>
      <c r="C65" s="109"/>
      <c r="D65" s="37">
        <f>($P$5-$M$5)/50</f>
        <v>6.04</v>
      </c>
      <c r="G65" s="93" t="b">
        <f>NOT(AND(ISBLANK(E5),ISBLANK(G4)))</f>
        <v>1</v>
      </c>
      <c r="H65" s="93"/>
    </row>
    <row r="66" spans="1:9" ht="15.6">
      <c r="A66" s="26"/>
      <c r="B66" s="34" t="s">
        <v>11</v>
      </c>
      <c r="C66" s="35" t="s">
        <v>2</v>
      </c>
      <c r="D66" s="36" t="s">
        <v>3</v>
      </c>
      <c r="I66" s="28"/>
    </row>
    <row r="67" spans="1:9">
      <c r="B67" s="25">
        <v>0</v>
      </c>
      <c r="C67" s="15">
        <f t="shared" ref="C67:C98" si="2">IF($G$65,$M$5+B67*$D$65,$B$9)</f>
        <v>200</v>
      </c>
      <c r="D67" s="15">
        <f>IF($G$65,$E$5*EXP($G$4*C67)+$J$5,$C$9)</f>
        <v>158.64011867539898</v>
      </c>
    </row>
    <row r="68" spans="1:9">
      <c r="B68" s="25">
        <f>B67+1</f>
        <v>1</v>
      </c>
      <c r="C68" s="15">
        <f t="shared" si="2"/>
        <v>206.04</v>
      </c>
      <c r="D68" s="15">
        <f t="shared" ref="D68:D117" si="3">IF($G$65,$E$5*EXP($G$4*C68)+$J$5,$C$9)</f>
        <v>165.50107782935211</v>
      </c>
    </row>
    <row r="69" spans="1:9">
      <c r="B69" s="25">
        <f t="shared" ref="B69:B117" si="4">B68+1</f>
        <v>2</v>
      </c>
      <c r="C69" s="15">
        <f t="shared" si="2"/>
        <v>212.08</v>
      </c>
      <c r="D69" s="15">
        <f t="shared" si="3"/>
        <v>172.6496972520294</v>
      </c>
    </row>
    <row r="70" spans="1:9">
      <c r="B70" s="25">
        <f t="shared" si="4"/>
        <v>3</v>
      </c>
      <c r="C70" s="15">
        <f t="shared" si="2"/>
        <v>218.12</v>
      </c>
      <c r="D70" s="15">
        <f t="shared" si="3"/>
        <v>180.09803771049633</v>
      </c>
    </row>
    <row r="71" spans="1:9">
      <c r="B71" s="25">
        <f t="shared" si="4"/>
        <v>4</v>
      </c>
      <c r="C71" s="15">
        <f t="shared" si="2"/>
        <v>224.16</v>
      </c>
      <c r="D71" s="15">
        <f t="shared" si="3"/>
        <v>187.85866564506597</v>
      </c>
    </row>
    <row r="72" spans="1:9">
      <c r="B72" s="25">
        <f t="shared" si="4"/>
        <v>5</v>
      </c>
      <c r="C72" s="15">
        <f t="shared" si="2"/>
        <v>230.2</v>
      </c>
      <c r="D72" s="15">
        <f t="shared" si="3"/>
        <v>195.9446743707222</v>
      </c>
    </row>
    <row r="73" spans="1:9">
      <c r="B73" s="25">
        <f t="shared" si="4"/>
        <v>6</v>
      </c>
      <c r="C73" s="15">
        <f t="shared" si="2"/>
        <v>236.24</v>
      </c>
      <c r="D73" s="15">
        <f t="shared" si="3"/>
        <v>204.36970616745856</v>
      </c>
    </row>
    <row r="74" spans="1:9">
      <c r="B74" s="25">
        <f t="shared" si="4"/>
        <v>7</v>
      </c>
      <c r="C74" s="15">
        <f t="shared" si="2"/>
        <v>242.28</v>
      </c>
      <c r="D74" s="15">
        <f t="shared" si="3"/>
        <v>213.14797529680038</v>
      </c>
    </row>
    <row r="75" spans="1:9">
      <c r="B75" s="25">
        <f t="shared" si="4"/>
        <v>8</v>
      </c>
      <c r="C75" s="15">
        <f t="shared" si="2"/>
        <v>248.32</v>
      </c>
      <c r="D75" s="15">
        <f t="shared" si="3"/>
        <v>222.29429198334489</v>
      </c>
    </row>
    <row r="76" spans="1:9">
      <c r="B76" s="25">
        <f t="shared" si="4"/>
        <v>9</v>
      </c>
      <c r="C76" s="15">
        <f t="shared" si="2"/>
        <v>254.36</v>
      </c>
      <c r="D76" s="15">
        <f t="shared" si="3"/>
        <v>231.82408740177658</v>
      </c>
    </row>
    <row r="77" spans="1:9">
      <c r="B77" s="25">
        <f t="shared" si="4"/>
        <v>10</v>
      </c>
      <c r="C77" s="15">
        <f t="shared" si="2"/>
        <v>260.39999999999998</v>
      </c>
      <c r="D77" s="15">
        <f t="shared" si="3"/>
        <v>241.75343971151722</v>
      </c>
    </row>
    <row r="78" spans="1:9">
      <c r="B78" s="25">
        <f t="shared" si="4"/>
        <v>11</v>
      </c>
      <c r="C78" s="15">
        <f t="shared" si="2"/>
        <v>266.44</v>
      </c>
      <c r="D78" s="15">
        <f t="shared" si="3"/>
        <v>252.09910118293402</v>
      </c>
    </row>
    <row r="79" spans="1:9">
      <c r="B79" s="25">
        <f t="shared" si="4"/>
        <v>12</v>
      </c>
      <c r="C79" s="15">
        <f t="shared" si="2"/>
        <v>272.48</v>
      </c>
      <c r="D79" s="15">
        <f t="shared" si="3"/>
        <v>262.87852646087089</v>
      </c>
    </row>
    <row r="80" spans="1:9">
      <c r="B80" s="25">
        <f t="shared" si="4"/>
        <v>13</v>
      </c>
      <c r="C80" s="15">
        <f t="shared" si="2"/>
        <v>278.52</v>
      </c>
      <c r="D80" s="15">
        <f t="shared" si="3"/>
        <v>274.10990201318816</v>
      </c>
    </row>
    <row r="81" spans="2:4">
      <c r="B81" s="25">
        <f t="shared" si="4"/>
        <v>14</v>
      </c>
      <c r="C81" s="15">
        <f t="shared" si="2"/>
        <v>284.56</v>
      </c>
      <c r="D81" s="15">
        <f t="shared" si="3"/>
        <v>285.81217681399613</v>
      </c>
    </row>
    <row r="82" spans="2:4">
      <c r="B82" s="25">
        <f t="shared" si="4"/>
        <v>15</v>
      </c>
      <c r="C82" s="15">
        <f t="shared" si="2"/>
        <v>290.60000000000002</v>
      </c>
      <c r="D82" s="15">
        <f t="shared" si="3"/>
        <v>298.00509431334643</v>
      </c>
    </row>
    <row r="83" spans="2:4">
      <c r="B83" s="25">
        <f t="shared" si="4"/>
        <v>16</v>
      </c>
      <c r="C83" s="15">
        <f t="shared" si="2"/>
        <v>296.64</v>
      </c>
      <c r="D83" s="15">
        <f t="shared" si="3"/>
        <v>310.70922574732163</v>
      </c>
    </row>
    <row r="84" spans="2:4">
      <c r="B84" s="25">
        <f t="shared" si="4"/>
        <v>17</v>
      </c>
      <c r="C84" s="15">
        <f t="shared" si="2"/>
        <v>302.68</v>
      </c>
      <c r="D84" s="15">
        <f t="shared" si="3"/>
        <v>323.94600484472147</v>
      </c>
    </row>
    <row r="85" spans="2:4">
      <c r="B85" s="25">
        <f t="shared" si="4"/>
        <v>18</v>
      </c>
      <c r="C85" s="15">
        <f t="shared" si="2"/>
        <v>308.72000000000003</v>
      </c>
      <c r="D85" s="15">
        <f t="shared" si="3"/>
        <v>337.73776398889891</v>
      </c>
    </row>
    <row r="86" spans="2:4">
      <c r="B86" s="25">
        <f t="shared" si="4"/>
        <v>19</v>
      </c>
      <c r="C86" s="15">
        <f t="shared" si="2"/>
        <v>314.76</v>
      </c>
      <c r="D86" s="15">
        <f t="shared" si="3"/>
        <v>352.10777189575913</v>
      </c>
    </row>
    <row r="87" spans="2:4">
      <c r="B87" s="25">
        <f t="shared" si="4"/>
        <v>20</v>
      </c>
      <c r="C87" s="15">
        <f t="shared" si="2"/>
        <v>320.8</v>
      </c>
      <c r="D87" s="15">
        <f t="shared" si="3"/>
        <v>367.08027287148934</v>
      </c>
    </row>
    <row r="88" spans="2:4">
      <c r="B88" s="25">
        <f t="shared" si="4"/>
        <v>21</v>
      </c>
      <c r="C88" s="15">
        <f t="shared" si="2"/>
        <v>326.84000000000003</v>
      </c>
      <c r="D88" s="15">
        <f t="shared" si="3"/>
        <v>382.68052771624957</v>
      </c>
    </row>
    <row r="89" spans="2:4">
      <c r="B89" s="25">
        <f t="shared" si="4"/>
        <v>22</v>
      </c>
      <c r="C89" s="15">
        <f t="shared" si="2"/>
        <v>332.88</v>
      </c>
      <c r="D89" s="15">
        <f t="shared" si="3"/>
        <v>398.93485634283985</v>
      </c>
    </row>
    <row r="90" spans="2:4">
      <c r="B90" s="25">
        <f t="shared" si="4"/>
        <v>23</v>
      </c>
      <c r="C90" s="15">
        <f t="shared" si="2"/>
        <v>338.91999999999996</v>
      </c>
      <c r="D90" s="15">
        <f t="shared" si="3"/>
        <v>415.87068218224488</v>
      </c>
    </row>
    <row r="91" spans="2:4">
      <c r="B91" s="25">
        <f t="shared" si="4"/>
        <v>24</v>
      </c>
      <c r="C91" s="15">
        <f t="shared" si="2"/>
        <v>344.96000000000004</v>
      </c>
      <c r="D91" s="15">
        <f t="shared" si="3"/>
        <v>433.51657845097532</v>
      </c>
    </row>
    <row r="92" spans="2:4">
      <c r="B92" s="25">
        <f t="shared" si="4"/>
        <v>25</v>
      </c>
      <c r="C92" s="15">
        <f t="shared" si="2"/>
        <v>351</v>
      </c>
      <c r="D92" s="15">
        <f t="shared" si="3"/>
        <v>451.90231635826331</v>
      </c>
    </row>
    <row r="93" spans="2:4">
      <c r="B93" s="25">
        <f t="shared" si="4"/>
        <v>26</v>
      </c>
      <c r="C93" s="15">
        <f t="shared" si="2"/>
        <v>357.03999999999996</v>
      </c>
      <c r="D93" s="15">
        <f t="shared" si="3"/>
        <v>471.05891533445237</v>
      </c>
    </row>
    <row r="94" spans="2:4">
      <c r="B94" s="25">
        <f t="shared" si="4"/>
        <v>27</v>
      </c>
      <c r="C94" s="15">
        <f t="shared" si="2"/>
        <v>363.08000000000004</v>
      </c>
      <c r="D94" s="15">
        <f t="shared" si="3"/>
        <v>491.01869536531319</v>
      </c>
    </row>
    <row r="95" spans="2:4">
      <c r="B95" s="25">
        <f t="shared" si="4"/>
        <v>28</v>
      </c>
      <c r="C95" s="15">
        <f t="shared" si="2"/>
        <v>369.12</v>
      </c>
      <c r="D95" s="15">
        <f t="shared" si="3"/>
        <v>511.81533152058955</v>
      </c>
    </row>
    <row r="96" spans="2:4">
      <c r="B96" s="25">
        <f t="shared" si="4"/>
        <v>29</v>
      </c>
      <c r="C96" s="15">
        <f t="shared" si="2"/>
        <v>375.15999999999997</v>
      </c>
      <c r="D96" s="15">
        <f t="shared" si="3"/>
        <v>533.48391076876965</v>
      </c>
    </row>
    <row r="97" spans="2:4">
      <c r="B97" s="25">
        <f t="shared" si="4"/>
        <v>30</v>
      </c>
      <c r="C97" s="15">
        <f t="shared" si="2"/>
        <v>381.2</v>
      </c>
      <c r="D97" s="15">
        <f t="shared" si="3"/>
        <v>556.06099117393626</v>
      </c>
    </row>
    <row r="98" spans="2:4">
      <c r="B98" s="25">
        <f t="shared" si="4"/>
        <v>31</v>
      </c>
      <c r="C98" s="15">
        <f t="shared" si="2"/>
        <v>387.24</v>
      </c>
      <c r="D98" s="15">
        <f t="shared" si="3"/>
        <v>579.58466357456962</v>
      </c>
    </row>
    <row r="99" spans="2:4">
      <c r="B99" s="25">
        <f t="shared" si="4"/>
        <v>32</v>
      </c>
      <c r="C99" s="15">
        <f t="shared" ref="C99:C117" si="5">IF($G$65,$M$5+B99*$D$65,$B$9)</f>
        <v>393.28</v>
      </c>
      <c r="D99" s="15">
        <f t="shared" si="3"/>
        <v>604.09461584836674</v>
      </c>
    </row>
    <row r="100" spans="2:4">
      <c r="B100" s="25">
        <f t="shared" si="4"/>
        <v>33</v>
      </c>
      <c r="C100" s="15">
        <f t="shared" si="5"/>
        <v>399.32</v>
      </c>
      <c r="D100" s="15">
        <f t="shared" si="3"/>
        <v>629.63219987149967</v>
      </c>
    </row>
    <row r="101" spans="2:4">
      <c r="B101" s="25">
        <f t="shared" si="4"/>
        <v>34</v>
      </c>
      <c r="C101" s="15">
        <f t="shared" si="5"/>
        <v>405.36</v>
      </c>
      <c r="D101" s="15">
        <f t="shared" si="3"/>
        <v>656.24050128527961</v>
      </c>
    </row>
    <row r="102" spans="2:4">
      <c r="B102" s="25">
        <f t="shared" si="4"/>
        <v>35</v>
      </c>
      <c r="C102" s="15">
        <f t="shared" si="5"/>
        <v>411.4</v>
      </c>
      <c r="D102" s="15">
        <f t="shared" si="3"/>
        <v>683.96441218794143</v>
      </c>
    </row>
    <row r="103" spans="2:4">
      <c r="B103" s="25">
        <f t="shared" si="4"/>
        <v>36</v>
      </c>
      <c r="C103" s="15">
        <f t="shared" si="5"/>
        <v>417.44</v>
      </c>
      <c r="D103" s="15">
        <f t="shared" si="3"/>
        <v>712.85070687418124</v>
      </c>
    </row>
    <row r="104" spans="2:4">
      <c r="B104" s="25">
        <f t="shared" si="4"/>
        <v>37</v>
      </c>
      <c r="C104" s="15">
        <f t="shared" si="5"/>
        <v>423.48</v>
      </c>
      <c r="D104" s="15">
        <f t="shared" si="3"/>
        <v>742.94812075023572</v>
      </c>
    </row>
    <row r="105" spans="2:4">
      <c r="B105" s="25">
        <f t="shared" si="4"/>
        <v>38</v>
      </c>
      <c r="C105" s="15">
        <f t="shared" si="5"/>
        <v>429.52</v>
      </c>
      <c r="D105" s="15">
        <f t="shared" si="3"/>
        <v>774.30743255764514</v>
      </c>
    </row>
    <row r="106" spans="2:4">
      <c r="B106" s="25">
        <f t="shared" si="4"/>
        <v>39</v>
      </c>
      <c r="C106" s="15">
        <f t="shared" si="5"/>
        <v>435.56</v>
      </c>
      <c r="D106" s="15">
        <f t="shared" si="3"/>
        <v>806.98155004442208</v>
      </c>
    </row>
    <row r="107" spans="2:4">
      <c r="B107" s="25">
        <f t="shared" si="4"/>
        <v>40</v>
      </c>
      <c r="C107" s="15">
        <f t="shared" si="5"/>
        <v>441.6</v>
      </c>
      <c r="D107" s="15">
        <f t="shared" si="3"/>
        <v>841.02559922816204</v>
      </c>
    </row>
    <row r="108" spans="2:4">
      <c r="B108" s="25">
        <f t="shared" si="4"/>
        <v>41</v>
      </c>
      <c r="C108" s="15">
        <f t="shared" si="5"/>
        <v>447.64</v>
      </c>
      <c r="D108" s="15">
        <f t="shared" si="3"/>
        <v>876.49701740170372</v>
      </c>
    </row>
    <row r="109" spans="2:4">
      <c r="B109" s="25">
        <f t="shared" si="4"/>
        <v>42</v>
      </c>
      <c r="C109" s="15">
        <f t="shared" si="5"/>
        <v>453.68</v>
      </c>
      <c r="D109" s="15">
        <f t="shared" si="3"/>
        <v>913.45565003824845</v>
      </c>
    </row>
    <row r="110" spans="2:4">
      <c r="B110" s="25">
        <f t="shared" si="4"/>
        <v>43</v>
      </c>
      <c r="C110" s="15">
        <f t="shared" si="5"/>
        <v>459.72</v>
      </c>
      <c r="D110" s="15">
        <f t="shared" si="3"/>
        <v>951.96385175942726</v>
      </c>
    </row>
    <row r="111" spans="2:4">
      <c r="B111" s="25">
        <f t="shared" si="4"/>
        <v>44</v>
      </c>
      <c r="C111" s="15">
        <f t="shared" si="5"/>
        <v>465.76</v>
      </c>
      <c r="D111" s="15">
        <f t="shared" si="3"/>
        <v>992.08659153667554</v>
      </c>
    </row>
    <row r="112" spans="2:4">
      <c r="B112" s="25">
        <f t="shared" si="4"/>
        <v>45</v>
      </c>
      <c r="C112" s="15">
        <f t="shared" si="5"/>
        <v>471.8</v>
      </c>
      <c r="D112" s="15">
        <f t="shared" si="3"/>
        <v>1033.8915623033947</v>
      </c>
    </row>
    <row r="113" spans="2:4">
      <c r="B113" s="25">
        <f t="shared" si="4"/>
        <v>46</v>
      </c>
      <c r="C113" s="15">
        <f t="shared" si="5"/>
        <v>477.84</v>
      </c>
      <c r="D113" s="15">
        <f t="shared" si="3"/>
        <v>1077.4492951628349</v>
      </c>
    </row>
    <row r="114" spans="2:4">
      <c r="B114" s="25">
        <f t="shared" si="4"/>
        <v>47</v>
      </c>
      <c r="C114" s="15">
        <f t="shared" si="5"/>
        <v>483.88</v>
      </c>
      <c r="D114" s="15">
        <f t="shared" si="3"/>
        <v>1122.8332783843898</v>
      </c>
    </row>
    <row r="115" spans="2:4">
      <c r="B115" s="25">
        <f t="shared" si="4"/>
        <v>48</v>
      </c>
      <c r="C115" s="15">
        <f t="shared" si="5"/>
        <v>489.92</v>
      </c>
      <c r="D115" s="15">
        <f t="shared" si="3"/>
        <v>1170.1200813890591</v>
      </c>
    </row>
    <row r="116" spans="2:4">
      <c r="B116" s="25">
        <f t="shared" si="4"/>
        <v>49</v>
      </c>
      <c r="C116" s="15">
        <f t="shared" si="5"/>
        <v>495.96</v>
      </c>
      <c r="D116" s="15">
        <f t="shared" si="3"/>
        <v>1219.3894839332681</v>
      </c>
    </row>
    <row r="117" spans="2:4">
      <c r="B117" s="25">
        <f t="shared" si="4"/>
        <v>50</v>
      </c>
      <c r="C117" s="15">
        <f t="shared" si="5"/>
        <v>502</v>
      </c>
      <c r="D117" s="15">
        <f t="shared" si="3"/>
        <v>1270.7246107089911</v>
      </c>
    </row>
    <row r="118" spans="2:4">
      <c r="B118" s="28"/>
      <c r="C118" s="29"/>
      <c r="D118" s="29"/>
    </row>
    <row r="130" spans="2:4">
      <c r="B130" s="72" t="s">
        <v>25</v>
      </c>
      <c r="C130" s="72"/>
      <c r="D130" s="73"/>
    </row>
    <row r="131" spans="2:4">
      <c r="B131" s="74"/>
      <c r="C131" s="74"/>
      <c r="D131" s="73"/>
    </row>
    <row r="132" spans="2:4">
      <c r="B132" s="74"/>
      <c r="C132" s="74"/>
      <c r="D132" s="73"/>
    </row>
    <row r="133" spans="2:4">
      <c r="B133" s="27" t="s">
        <v>11</v>
      </c>
      <c r="C133" s="47" t="s">
        <v>26</v>
      </c>
      <c r="D133" s="47" t="s">
        <v>27</v>
      </c>
    </row>
    <row r="134" spans="2:4">
      <c r="B134" s="25">
        <v>0</v>
      </c>
      <c r="C134" s="15">
        <v>0</v>
      </c>
      <c r="D134" s="15">
        <v>0</v>
      </c>
    </row>
    <row r="135" spans="2:4">
      <c r="B135" s="25">
        <f>B134+1</f>
        <v>1</v>
      </c>
      <c r="C135" s="15">
        <f t="shared" ref="C135:C184" si="6">IF(ISBLANK(B9),0,1)</f>
        <v>1</v>
      </c>
      <c r="D135" s="15">
        <f t="shared" ref="D135:D184" si="7">IF(ISBLANK(B9),0,ABS(E9))</f>
        <v>36.263227472672611</v>
      </c>
    </row>
    <row r="136" spans="2:4">
      <c r="B136" s="25">
        <f t="shared" ref="B136:B184" si="8">B135+1</f>
        <v>2</v>
      </c>
      <c r="C136" s="15">
        <f t="shared" si="6"/>
        <v>1</v>
      </c>
      <c r="D136" s="15">
        <f t="shared" si="7"/>
        <v>37.415493248021704</v>
      </c>
    </row>
    <row r="137" spans="2:4">
      <c r="B137" s="25">
        <f t="shared" si="8"/>
        <v>3</v>
      </c>
      <c r="C137" s="15">
        <f t="shared" si="6"/>
        <v>1</v>
      </c>
      <c r="D137" s="15">
        <f t="shared" si="7"/>
        <v>26.593872401691101</v>
      </c>
    </row>
    <row r="138" spans="2:4">
      <c r="B138" s="25">
        <f t="shared" si="8"/>
        <v>4</v>
      </c>
      <c r="C138" s="15">
        <f t="shared" si="6"/>
        <v>1</v>
      </c>
      <c r="D138" s="15">
        <f t="shared" si="7"/>
        <v>49.398901354092231</v>
      </c>
    </row>
    <row r="139" spans="2:4">
      <c r="B139" s="25">
        <f t="shared" si="8"/>
        <v>5</v>
      </c>
      <c r="C139" s="15">
        <f t="shared" si="6"/>
        <v>1</v>
      </c>
      <c r="D139" s="15">
        <f t="shared" si="7"/>
        <v>34.367820922220346</v>
      </c>
    </row>
    <row r="140" spans="2:4">
      <c r="B140" s="25">
        <f t="shared" si="8"/>
        <v>6</v>
      </c>
      <c r="C140" s="15">
        <f t="shared" si="6"/>
        <v>1</v>
      </c>
      <c r="D140" s="15">
        <f t="shared" si="7"/>
        <v>28.933046300843216</v>
      </c>
    </row>
    <row r="141" spans="2:4">
      <c r="B141" s="25">
        <f t="shared" si="8"/>
        <v>7</v>
      </c>
      <c r="C141" s="15">
        <f t="shared" si="6"/>
        <v>1</v>
      </c>
      <c r="D141" s="15">
        <f t="shared" si="7"/>
        <v>26.176607527918691</v>
      </c>
    </row>
    <row r="142" spans="2:4">
      <c r="B142" s="25">
        <f t="shared" si="8"/>
        <v>8</v>
      </c>
      <c r="C142" s="15">
        <f t="shared" si="6"/>
        <v>1</v>
      </c>
      <c r="D142" s="15">
        <f t="shared" si="7"/>
        <v>53.609041664779511</v>
      </c>
    </row>
    <row r="143" spans="2:4">
      <c r="B143" s="25">
        <f t="shared" si="8"/>
        <v>9</v>
      </c>
      <c r="C143" s="15">
        <f t="shared" si="6"/>
        <v>1</v>
      </c>
      <c r="D143" s="15">
        <f t="shared" si="7"/>
        <v>22.588875589094584</v>
      </c>
    </row>
    <row r="144" spans="2:4">
      <c r="B144" s="25">
        <f t="shared" si="8"/>
        <v>10</v>
      </c>
      <c r="C144" s="15">
        <f t="shared" si="6"/>
        <v>1</v>
      </c>
      <c r="D144" s="15">
        <f t="shared" si="7"/>
        <v>20.062882031841696</v>
      </c>
    </row>
    <row r="145" spans="2:4">
      <c r="B145" s="25">
        <f t="shared" si="8"/>
        <v>11</v>
      </c>
      <c r="C145" s="15">
        <f t="shared" si="6"/>
        <v>1</v>
      </c>
      <c r="D145" s="15">
        <f t="shared" si="7"/>
        <v>11.734528398761427</v>
      </c>
    </row>
    <row r="146" spans="2:4">
      <c r="B146" s="25">
        <f t="shared" si="8"/>
        <v>12</v>
      </c>
      <c r="C146" s="15">
        <f t="shared" si="6"/>
        <v>1</v>
      </c>
      <c r="D146" s="15">
        <f t="shared" si="7"/>
        <v>22.265471601238573</v>
      </c>
    </row>
    <row r="147" spans="2:4">
      <c r="B147" s="25">
        <f t="shared" si="8"/>
        <v>13</v>
      </c>
      <c r="C147" s="15">
        <f t="shared" si="6"/>
        <v>1</v>
      </c>
      <c r="D147" s="15">
        <f t="shared" si="7"/>
        <v>27.472408932856979</v>
      </c>
    </row>
    <row r="148" spans="2:4">
      <c r="B148" s="25">
        <f t="shared" si="8"/>
        <v>14</v>
      </c>
      <c r="C148" s="15">
        <f t="shared" si="6"/>
        <v>1</v>
      </c>
      <c r="D148" s="15">
        <f t="shared" si="7"/>
        <v>13.524927859779439</v>
      </c>
    </row>
    <row r="149" spans="2:4">
      <c r="B149" s="25">
        <f t="shared" si="8"/>
        <v>15</v>
      </c>
      <c r="C149" s="15">
        <f t="shared" si="6"/>
        <v>1</v>
      </c>
      <c r="D149" s="15">
        <f t="shared" si="7"/>
        <v>3.9770311857136562</v>
      </c>
    </row>
    <row r="150" spans="2:4">
      <c r="B150" s="25">
        <f t="shared" si="8"/>
        <v>16</v>
      </c>
      <c r="C150" s="15">
        <f t="shared" si="6"/>
        <v>1</v>
      </c>
      <c r="D150" s="15">
        <f t="shared" si="7"/>
        <v>67.199843260252521</v>
      </c>
    </row>
    <row r="151" spans="2:4">
      <c r="B151" s="25">
        <f t="shared" si="8"/>
        <v>17</v>
      </c>
      <c r="C151" s="15">
        <f t="shared" si="6"/>
        <v>1</v>
      </c>
      <c r="D151" s="15">
        <f t="shared" si="7"/>
        <v>5.1998432602525213</v>
      </c>
    </row>
    <row r="152" spans="2:4">
      <c r="B152" s="25">
        <f t="shared" si="8"/>
        <v>18</v>
      </c>
      <c r="C152" s="15">
        <f t="shared" si="6"/>
        <v>1</v>
      </c>
      <c r="D152" s="15">
        <f t="shared" si="7"/>
        <v>47.41150958134574</v>
      </c>
    </row>
    <row r="153" spans="2:4">
      <c r="B153" s="25">
        <f t="shared" si="8"/>
        <v>19</v>
      </c>
      <c r="C153" s="15">
        <f t="shared" si="6"/>
        <v>1</v>
      </c>
      <c r="D153" s="15">
        <f t="shared" si="7"/>
        <v>46.754066032561923</v>
      </c>
    </row>
    <row r="154" spans="2:4">
      <c r="B154" s="25">
        <f t="shared" si="8"/>
        <v>20</v>
      </c>
      <c r="C154" s="15">
        <f t="shared" si="6"/>
        <v>1</v>
      </c>
      <c r="D154" s="15">
        <f t="shared" si="7"/>
        <v>37.710805109336263</v>
      </c>
    </row>
    <row r="155" spans="2:4">
      <c r="B155" s="25">
        <f t="shared" si="8"/>
        <v>21</v>
      </c>
      <c r="C155" s="15">
        <f t="shared" si="6"/>
        <v>1</v>
      </c>
      <c r="D155" s="15">
        <f t="shared" si="7"/>
        <v>4.364128816610048</v>
      </c>
    </row>
    <row r="156" spans="2:4">
      <c r="B156" s="25">
        <f t="shared" si="8"/>
        <v>22</v>
      </c>
      <c r="C156" s="15">
        <f t="shared" si="6"/>
        <v>1</v>
      </c>
      <c r="D156" s="15">
        <f t="shared" si="7"/>
        <v>3.628759394768565</v>
      </c>
    </row>
    <row r="157" spans="2:4">
      <c r="B157" s="25">
        <f t="shared" si="8"/>
        <v>23</v>
      </c>
      <c r="C157" s="15">
        <f t="shared" si="6"/>
        <v>1</v>
      </c>
      <c r="D157" s="15">
        <f t="shared" si="7"/>
        <v>7.6420685986704484</v>
      </c>
    </row>
    <row r="158" spans="2:4">
      <c r="B158" s="25">
        <f t="shared" si="8"/>
        <v>24</v>
      </c>
      <c r="C158" s="15">
        <f t="shared" si="6"/>
        <v>1</v>
      </c>
      <c r="D158" s="15">
        <f t="shared" si="7"/>
        <v>54.097683641736694</v>
      </c>
    </row>
    <row r="159" spans="2:4">
      <c r="B159" s="25">
        <f t="shared" si="8"/>
        <v>25</v>
      </c>
      <c r="C159" s="15">
        <f t="shared" si="6"/>
        <v>1</v>
      </c>
      <c r="D159" s="15">
        <f t="shared" si="7"/>
        <v>1.4462995343913576</v>
      </c>
    </row>
    <row r="160" spans="2:4">
      <c r="B160" s="25">
        <f t="shared" si="8"/>
        <v>26</v>
      </c>
      <c r="C160" s="15">
        <f t="shared" si="6"/>
        <v>1</v>
      </c>
      <c r="D160" s="15">
        <f t="shared" si="7"/>
        <v>76.261886144531104</v>
      </c>
    </row>
    <row r="161" spans="2:4">
      <c r="B161" s="25">
        <f t="shared" si="8"/>
        <v>27</v>
      </c>
      <c r="C161" s="15">
        <f t="shared" si="6"/>
        <v>1</v>
      </c>
      <c r="D161" s="15">
        <f t="shared" si="7"/>
        <v>1.738113855468896</v>
      </c>
    </row>
    <row r="162" spans="2:4">
      <c r="B162" s="25">
        <f t="shared" si="8"/>
        <v>28</v>
      </c>
      <c r="C162" s="15">
        <f t="shared" si="6"/>
        <v>1</v>
      </c>
      <c r="D162" s="15">
        <f t="shared" si="7"/>
        <v>42.462824503982063</v>
      </c>
    </row>
    <row r="163" spans="2:4">
      <c r="B163" s="25">
        <f t="shared" si="8"/>
        <v>29</v>
      </c>
      <c r="C163" s="15">
        <f t="shared" si="6"/>
        <v>1</v>
      </c>
      <c r="D163" s="15">
        <f t="shared" si="7"/>
        <v>73.105783485162647</v>
      </c>
    </row>
    <row r="164" spans="2:4">
      <c r="B164" s="25">
        <f t="shared" si="8"/>
        <v>30</v>
      </c>
      <c r="C164" s="15">
        <f t="shared" si="6"/>
        <v>1</v>
      </c>
      <c r="D164" s="15">
        <f t="shared" si="7"/>
        <v>97.105783485162647</v>
      </c>
    </row>
    <row r="165" spans="2:4">
      <c r="B165" s="25">
        <f t="shared" si="8"/>
        <v>31</v>
      </c>
      <c r="C165" s="15">
        <f t="shared" si="6"/>
        <v>1</v>
      </c>
      <c r="D165" s="15">
        <f t="shared" si="7"/>
        <v>38.252257175908653</v>
      </c>
    </row>
    <row r="166" spans="2:4">
      <c r="B166" s="25">
        <f t="shared" si="8"/>
        <v>32</v>
      </c>
      <c r="C166" s="15">
        <f t="shared" si="6"/>
        <v>1</v>
      </c>
      <c r="D166" s="15">
        <f t="shared" si="7"/>
        <v>40.631399478696835</v>
      </c>
    </row>
    <row r="167" spans="2:4">
      <c r="B167" s="25">
        <f t="shared" si="8"/>
        <v>33</v>
      </c>
      <c r="C167" s="15">
        <f t="shared" si="6"/>
        <v>1</v>
      </c>
      <c r="D167" s="15">
        <f t="shared" si="7"/>
        <v>69.340247915736086</v>
      </c>
    </row>
    <row r="168" spans="2:4">
      <c r="B168" s="25">
        <f t="shared" si="8"/>
        <v>34</v>
      </c>
      <c r="C168" s="15">
        <f t="shared" si="6"/>
        <v>1</v>
      </c>
      <c r="D168" s="15">
        <f t="shared" si="7"/>
        <v>24.183938096151223</v>
      </c>
    </row>
    <row r="169" spans="2:4">
      <c r="B169" s="25">
        <f t="shared" si="8"/>
        <v>35</v>
      </c>
      <c r="C169" s="15">
        <f t="shared" si="6"/>
        <v>1</v>
      </c>
      <c r="D169" s="15">
        <f t="shared" si="7"/>
        <v>27.260410353866519</v>
      </c>
    </row>
    <row r="170" spans="2:4">
      <c r="B170" s="25">
        <f t="shared" si="8"/>
        <v>36</v>
      </c>
      <c r="C170" s="15">
        <f t="shared" si="6"/>
        <v>1</v>
      </c>
      <c r="D170" s="15">
        <f t="shared" si="7"/>
        <v>60.376235768327547</v>
      </c>
    </row>
    <row r="171" spans="2:4">
      <c r="B171" s="25">
        <f t="shared" si="8"/>
        <v>37</v>
      </c>
      <c r="C171" s="15">
        <f t="shared" si="6"/>
        <v>1</v>
      </c>
      <c r="D171" s="15">
        <f t="shared" si="7"/>
        <v>62.498728842106857</v>
      </c>
    </row>
    <row r="172" spans="2:4">
      <c r="B172" s="25">
        <f t="shared" si="8"/>
        <v>38</v>
      </c>
      <c r="C172" s="15">
        <f t="shared" si="6"/>
        <v>1</v>
      </c>
      <c r="D172" s="15">
        <f t="shared" si="7"/>
        <v>19.433664345747957</v>
      </c>
    </row>
    <row r="173" spans="2:4">
      <c r="B173" s="25">
        <f t="shared" si="8"/>
        <v>39</v>
      </c>
      <c r="C173" s="15">
        <f t="shared" si="6"/>
        <v>1</v>
      </c>
      <c r="D173" s="15">
        <f t="shared" si="7"/>
        <v>53.263181764223759</v>
      </c>
    </row>
    <row r="174" spans="2:4">
      <c r="B174" s="25">
        <f t="shared" si="8"/>
        <v>40</v>
      </c>
      <c r="C174" s="15">
        <f t="shared" si="6"/>
        <v>1</v>
      </c>
      <c r="D174" s="15">
        <f t="shared" si="7"/>
        <v>79.426533436943259</v>
      </c>
    </row>
    <row r="175" spans="2:4">
      <c r="B175" s="25">
        <f t="shared" si="8"/>
        <v>41</v>
      </c>
      <c r="C175" s="15">
        <f t="shared" si="6"/>
        <v>1</v>
      </c>
      <c r="D175" s="15">
        <f t="shared" si="7"/>
        <v>58.787646634927569</v>
      </c>
    </row>
    <row r="176" spans="2:4">
      <c r="B176" s="25">
        <f t="shared" si="8"/>
        <v>42</v>
      </c>
      <c r="C176" s="15">
        <f t="shared" si="6"/>
        <v>1</v>
      </c>
      <c r="D176" s="15">
        <f t="shared" si="7"/>
        <v>29.275389291008878</v>
      </c>
    </row>
    <row r="177" spans="2:4">
      <c r="B177" s="25">
        <f t="shared" si="8"/>
        <v>43</v>
      </c>
      <c r="C177" s="15">
        <f t="shared" si="6"/>
        <v>0</v>
      </c>
      <c r="D177" s="15">
        <f t="shared" si="7"/>
        <v>0</v>
      </c>
    </row>
    <row r="178" spans="2:4">
      <c r="B178" s="25">
        <f t="shared" si="8"/>
        <v>44</v>
      </c>
      <c r="C178" s="15">
        <f t="shared" si="6"/>
        <v>0</v>
      </c>
      <c r="D178" s="15">
        <f t="shared" si="7"/>
        <v>0</v>
      </c>
    </row>
    <row r="179" spans="2:4">
      <c r="B179" s="25">
        <f t="shared" si="8"/>
        <v>45</v>
      </c>
      <c r="C179" s="15">
        <f t="shared" si="6"/>
        <v>0</v>
      </c>
      <c r="D179" s="15">
        <f t="shared" si="7"/>
        <v>0</v>
      </c>
    </row>
    <row r="180" spans="2:4">
      <c r="B180" s="25">
        <f t="shared" si="8"/>
        <v>46</v>
      </c>
      <c r="C180" s="15">
        <f t="shared" si="6"/>
        <v>0</v>
      </c>
      <c r="D180" s="15">
        <f t="shared" si="7"/>
        <v>0</v>
      </c>
    </row>
    <row r="181" spans="2:4">
      <c r="B181" s="25">
        <f t="shared" si="8"/>
        <v>47</v>
      </c>
      <c r="C181" s="15">
        <f t="shared" si="6"/>
        <v>0</v>
      </c>
      <c r="D181" s="15">
        <f t="shared" si="7"/>
        <v>0</v>
      </c>
    </row>
    <row r="182" spans="2:4">
      <c r="B182" s="25">
        <f t="shared" si="8"/>
        <v>48</v>
      </c>
      <c r="C182" s="15">
        <f t="shared" si="6"/>
        <v>0</v>
      </c>
      <c r="D182" s="15">
        <f t="shared" si="7"/>
        <v>0</v>
      </c>
    </row>
    <row r="183" spans="2:4">
      <c r="B183" s="25">
        <f t="shared" si="8"/>
        <v>49</v>
      </c>
      <c r="C183" s="15">
        <f t="shared" si="6"/>
        <v>0</v>
      </c>
      <c r="D183" s="15">
        <f t="shared" si="7"/>
        <v>0</v>
      </c>
    </row>
    <row r="184" spans="2:4">
      <c r="B184" s="25">
        <f t="shared" si="8"/>
        <v>50</v>
      </c>
      <c r="C184" s="15">
        <f t="shared" si="6"/>
        <v>0</v>
      </c>
      <c r="D184" s="15">
        <f t="shared" si="7"/>
        <v>0</v>
      </c>
    </row>
    <row r="185" spans="2:4">
      <c r="B185" s="48" t="s">
        <v>28</v>
      </c>
      <c r="C185" s="15">
        <f>SUM(C134:C184)</f>
        <v>42</v>
      </c>
      <c r="D185" s="15">
        <f>SUM(D134:D184)</f>
        <v>1543.2431682994045</v>
      </c>
    </row>
    <row r="186" spans="2:4">
      <c r="B186" s="30"/>
      <c r="C186" s="30"/>
    </row>
  </sheetData>
  <mergeCells count="15">
    <mergeCell ref="D2:H3"/>
    <mergeCell ref="J3:N3"/>
    <mergeCell ref="F4:F5"/>
    <mergeCell ref="I4:I5"/>
    <mergeCell ref="B7:C7"/>
    <mergeCell ref="D7:D8"/>
    <mergeCell ref="E7:E8"/>
    <mergeCell ref="L7:M7"/>
    <mergeCell ref="B130:D132"/>
    <mergeCell ref="L12:M12"/>
    <mergeCell ref="G32:I32"/>
    <mergeCell ref="B62:D64"/>
    <mergeCell ref="G62:H64"/>
    <mergeCell ref="B65:C65"/>
    <mergeCell ref="G65:H65"/>
  </mergeCells>
  <pageMargins left="0.75" right="0.75" top="1" bottom="1" header="0.5" footer="0.5"/>
  <pageSetup orientation="portrait" horizontalDpi="1200" verticalDpi="12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88"/>
  <sheetViews>
    <sheetView showGridLines="0" zoomScaleNormal="100" workbookViewId="0">
      <selection activeCell="C3" sqref="C3"/>
    </sheetView>
  </sheetViews>
  <sheetFormatPr defaultRowHeight="13.2"/>
  <cols>
    <col min="1" max="1" width="3.33203125" customWidth="1"/>
    <col min="4" max="4" width="13.109375" bestFit="1" customWidth="1"/>
    <col min="5" max="5" width="12.109375" customWidth="1"/>
    <col min="6" max="6" width="6.5546875" customWidth="1"/>
    <col min="7" max="7" width="11.21875" customWidth="1"/>
    <col min="8" max="8" width="9.6640625" customWidth="1"/>
    <col min="9" max="9" width="9.6640625" style="57" customWidth="1"/>
    <col min="10" max="10" width="8.6640625" customWidth="1"/>
    <col min="11" max="11" width="4" customWidth="1"/>
    <col min="13" max="13" width="3.109375" customWidth="1"/>
    <col min="15" max="15" width="4.5546875" customWidth="1"/>
  </cols>
  <sheetData>
    <row r="1" spans="1:17" ht="5.4" customHeight="1"/>
    <row r="2" spans="1:17" ht="15" customHeight="1">
      <c r="A2" s="28"/>
      <c r="B2" s="41"/>
      <c r="D2" s="95" t="s">
        <v>34</v>
      </c>
      <c r="E2" s="82"/>
      <c r="F2" s="82"/>
      <c r="G2" s="82"/>
      <c r="H2" s="83"/>
      <c r="I2" s="58"/>
      <c r="J2" s="53"/>
      <c r="K2" s="16"/>
      <c r="L2" s="16"/>
      <c r="M2" s="16"/>
      <c r="N2" s="16"/>
      <c r="O2" s="16"/>
    </row>
    <row r="3" spans="1:17" ht="32.4" customHeight="1">
      <c r="A3" s="41"/>
      <c r="B3" s="41"/>
      <c r="C3" s="41"/>
      <c r="D3" s="82"/>
      <c r="E3" s="82"/>
      <c r="F3" s="82"/>
      <c r="G3" s="82"/>
      <c r="H3" s="83"/>
      <c r="I3" s="58"/>
      <c r="J3" s="59"/>
      <c r="K3" s="28"/>
      <c r="M3" s="28"/>
      <c r="N3" s="28"/>
      <c r="O3" s="28"/>
    </row>
    <row r="4" spans="1:17" ht="22.8" customHeight="1" thickBot="1">
      <c r="D4" s="52"/>
      <c r="E4" s="52"/>
      <c r="F4" s="54"/>
      <c r="H4" s="33"/>
      <c r="I4" s="60"/>
      <c r="J4" s="112" t="s">
        <v>35</v>
      </c>
      <c r="K4" s="61"/>
      <c r="L4" s="114">
        <v>13</v>
      </c>
      <c r="M4" s="115"/>
      <c r="N4" s="116"/>
      <c r="O4" s="61"/>
    </row>
    <row r="5" spans="1:17" ht="12.6" customHeight="1">
      <c r="J5" s="113"/>
      <c r="O5" s="62" t="s">
        <v>2</v>
      </c>
    </row>
    <row r="6" spans="1:17" ht="18.600000000000001" customHeight="1">
      <c r="D6" s="22" t="s">
        <v>4</v>
      </c>
      <c r="E6" s="49">
        <v>0</v>
      </c>
      <c r="G6" s="22" t="s">
        <v>5</v>
      </c>
      <c r="H6" s="49">
        <v>55</v>
      </c>
      <c r="I6" s="63"/>
      <c r="J6" s="64"/>
      <c r="K6" s="65" t="s">
        <v>36</v>
      </c>
      <c r="L6" s="24">
        <v>80</v>
      </c>
      <c r="M6" s="66" t="s">
        <v>37</v>
      </c>
      <c r="N6" s="51">
        <v>0.75</v>
      </c>
      <c r="P6" s="22"/>
      <c r="Q6" s="63"/>
    </row>
    <row r="7" spans="1:17" ht="13.8" customHeight="1">
      <c r="H7" s="56"/>
      <c r="I7" s="67"/>
      <c r="J7" s="56"/>
    </row>
    <row r="8" spans="1:17" ht="15.6" customHeight="1">
      <c r="D8" s="40"/>
      <c r="E8" s="20"/>
      <c r="F8" s="21"/>
      <c r="G8" s="20"/>
      <c r="H8" s="56"/>
      <c r="I8" s="67"/>
      <c r="J8" s="56"/>
    </row>
    <row r="9" spans="1:17" ht="24.6" customHeight="1">
      <c r="B9" s="78" t="s">
        <v>1</v>
      </c>
      <c r="C9" s="79"/>
      <c r="D9" s="86" t="s">
        <v>20</v>
      </c>
      <c r="E9" s="84" t="s">
        <v>38</v>
      </c>
      <c r="M9" s="80"/>
      <c r="N9" s="80"/>
    </row>
    <row r="10" spans="1:17" ht="15.6">
      <c r="B10" s="14" t="s">
        <v>2</v>
      </c>
      <c r="C10" s="14" t="s">
        <v>3</v>
      </c>
      <c r="D10" s="87"/>
      <c r="E10" s="85"/>
      <c r="M10" s="55"/>
      <c r="N10" s="55"/>
    </row>
    <row r="11" spans="1:17">
      <c r="B11" s="68">
        <v>6</v>
      </c>
      <c r="C11" s="68">
        <v>0.37</v>
      </c>
      <c r="D11" s="13">
        <f>IF(ISBLANK(B11),"",$L$4/(1+$L$6*$N$6^B11))</f>
        <v>0.8531145860035888</v>
      </c>
      <c r="E11" s="5">
        <f>IF(ISBLANK(B11),"",D11-C11)</f>
        <v>0.48311458600358881</v>
      </c>
      <c r="M11" s="1"/>
      <c r="N11" s="1"/>
    </row>
    <row r="12" spans="1:17">
      <c r="B12" s="69">
        <v>7.5</v>
      </c>
      <c r="C12" s="68">
        <v>1.63</v>
      </c>
      <c r="D12" s="13">
        <f t="shared" ref="D12:D60" si="0">IF(ISBLANK(B12),"",$L$4/(1+$L$6*$N$6^B12))</f>
        <v>1.2685358765330101</v>
      </c>
      <c r="E12" s="5">
        <f t="shared" ref="E12:E60" si="1">IF(ISBLANK(B12),"",D12-C12)</f>
        <v>-0.36146412346698975</v>
      </c>
    </row>
    <row r="13" spans="1:17">
      <c r="B13" s="69">
        <v>15</v>
      </c>
      <c r="C13" s="68">
        <v>6.2</v>
      </c>
      <c r="D13" s="13">
        <f t="shared" si="0"/>
        <v>6.282995146557413</v>
      </c>
      <c r="E13" s="5">
        <f t="shared" si="1"/>
        <v>8.2995146557412802E-2</v>
      </c>
    </row>
    <row r="14" spans="1:17" ht="12.75" customHeight="1">
      <c r="B14" s="69">
        <v>16</v>
      </c>
      <c r="C14" s="68">
        <v>8.8699999999999992</v>
      </c>
      <c r="D14" s="13">
        <f t="shared" si="0"/>
        <v>7.214976539506214</v>
      </c>
      <c r="E14" s="5">
        <f t="shared" si="1"/>
        <v>-1.6550234604937852</v>
      </c>
      <c r="M14" s="80"/>
      <c r="N14" s="80"/>
    </row>
    <row r="15" spans="1:17">
      <c r="B15" s="69">
        <v>24</v>
      </c>
      <c r="C15" s="68">
        <v>10.66</v>
      </c>
      <c r="D15" s="13">
        <f t="shared" si="0"/>
        <v>12.034014023582616</v>
      </c>
      <c r="E15" s="5">
        <f t="shared" si="1"/>
        <v>1.3740140235826157</v>
      </c>
      <c r="M15" s="3"/>
    </row>
    <row r="16" spans="1:17">
      <c r="B16" s="69">
        <v>24</v>
      </c>
      <c r="C16" s="68">
        <v>10.97</v>
      </c>
      <c r="D16" s="13">
        <f t="shared" si="0"/>
        <v>12.034014023582616</v>
      </c>
      <c r="E16" s="5">
        <f t="shared" si="1"/>
        <v>1.0640140235826152</v>
      </c>
    </row>
    <row r="17" spans="2:10">
      <c r="B17" s="69">
        <v>29</v>
      </c>
      <c r="C17" s="68">
        <v>12.5</v>
      </c>
      <c r="D17" s="13">
        <f t="shared" si="0"/>
        <v>12.756995109237725</v>
      </c>
      <c r="E17" s="5">
        <f t="shared" si="1"/>
        <v>0.25699510923772451</v>
      </c>
    </row>
    <row r="18" spans="2:10">
      <c r="B18" s="69">
        <v>31.5</v>
      </c>
      <c r="C18" s="68">
        <v>12.6</v>
      </c>
      <c r="D18" s="13">
        <f t="shared" si="0"/>
        <v>12.880476933196267</v>
      </c>
      <c r="E18" s="5">
        <f t="shared" si="1"/>
        <v>0.2804769331962671</v>
      </c>
    </row>
    <row r="19" spans="2:10">
      <c r="B19" s="69">
        <v>33</v>
      </c>
      <c r="C19" s="68">
        <v>12.9</v>
      </c>
      <c r="D19" s="13">
        <f t="shared" si="0"/>
        <v>12.922116522989265</v>
      </c>
      <c r="E19" s="5">
        <f t="shared" si="1"/>
        <v>2.2116522989264809E-2</v>
      </c>
    </row>
    <row r="20" spans="2:10">
      <c r="B20" s="69">
        <v>40</v>
      </c>
      <c r="C20" s="68">
        <v>13.27</v>
      </c>
      <c r="D20" s="13">
        <f t="shared" si="0"/>
        <v>12.989549559091813</v>
      </c>
      <c r="E20" s="5">
        <f t="shared" si="1"/>
        <v>-0.28045044090818649</v>
      </c>
    </row>
    <row r="21" spans="2:10">
      <c r="B21" s="69">
        <v>44</v>
      </c>
      <c r="C21" s="68">
        <v>12.77</v>
      </c>
      <c r="D21" s="13">
        <f t="shared" si="0"/>
        <v>12.996691597123391</v>
      </c>
      <c r="E21" s="5">
        <f t="shared" si="1"/>
        <v>0.22669159712339138</v>
      </c>
    </row>
    <row r="22" spans="2:10">
      <c r="B22" s="69">
        <v>48</v>
      </c>
      <c r="C22" s="68">
        <v>12.87</v>
      </c>
      <c r="D22" s="13">
        <f t="shared" si="0"/>
        <v>12.998953018509475</v>
      </c>
      <c r="E22" s="5">
        <f t="shared" si="1"/>
        <v>0.12895301850947583</v>
      </c>
    </row>
    <row r="23" spans="2:10">
      <c r="B23" s="69">
        <v>51.5</v>
      </c>
      <c r="C23" s="68">
        <v>12.9</v>
      </c>
      <c r="D23" s="13">
        <f t="shared" si="0"/>
        <v>12.999617461082829</v>
      </c>
      <c r="E23" s="5">
        <f t="shared" si="1"/>
        <v>9.9617461082829095E-2</v>
      </c>
    </row>
    <row r="24" spans="2:10">
      <c r="B24" s="69">
        <v>53</v>
      </c>
      <c r="C24" s="68">
        <v>12.7</v>
      </c>
      <c r="D24" s="13">
        <f t="shared" si="0"/>
        <v>12.999751531122316</v>
      </c>
      <c r="E24" s="5">
        <f t="shared" si="1"/>
        <v>0.29975153112231645</v>
      </c>
    </row>
    <row r="25" spans="2:10">
      <c r="B25" s="69"/>
      <c r="C25" s="68"/>
      <c r="D25" s="13" t="str">
        <f t="shared" si="0"/>
        <v/>
      </c>
      <c r="E25" s="5" t="str">
        <f t="shared" si="1"/>
        <v/>
      </c>
    </row>
    <row r="26" spans="2:10">
      <c r="B26" s="69"/>
      <c r="C26" s="68"/>
      <c r="D26" s="13" t="str">
        <f t="shared" si="0"/>
        <v/>
      </c>
      <c r="E26" s="5" t="str">
        <f t="shared" si="1"/>
        <v/>
      </c>
    </row>
    <row r="27" spans="2:10">
      <c r="B27" s="69"/>
      <c r="C27" s="68"/>
      <c r="D27" s="13" t="str">
        <f t="shared" si="0"/>
        <v/>
      </c>
      <c r="E27" s="5" t="str">
        <f t="shared" si="1"/>
        <v/>
      </c>
    </row>
    <row r="28" spans="2:10">
      <c r="B28" s="69"/>
      <c r="C28" s="68"/>
      <c r="D28" s="13" t="str">
        <f t="shared" si="0"/>
        <v/>
      </c>
      <c r="E28" s="5" t="str">
        <f t="shared" si="1"/>
        <v/>
      </c>
    </row>
    <row r="29" spans="2:10">
      <c r="B29" s="69"/>
      <c r="C29" s="68"/>
      <c r="D29" s="13" t="str">
        <f t="shared" si="0"/>
        <v/>
      </c>
      <c r="E29" s="5" t="str">
        <f t="shared" si="1"/>
        <v/>
      </c>
      <c r="F29" s="56"/>
      <c r="G29" s="56"/>
      <c r="H29" s="56"/>
      <c r="I29" s="67"/>
      <c r="J29" s="56"/>
    </row>
    <row r="30" spans="2:10">
      <c r="B30" s="69"/>
      <c r="C30" s="68"/>
      <c r="D30" s="13" t="str">
        <f t="shared" si="0"/>
        <v/>
      </c>
      <c r="E30" s="5" t="str">
        <f t="shared" si="1"/>
        <v/>
      </c>
    </row>
    <row r="31" spans="2:10">
      <c r="B31" s="69"/>
      <c r="C31" s="68"/>
      <c r="D31" s="13" t="str">
        <f t="shared" si="0"/>
        <v/>
      </c>
      <c r="E31" s="5" t="str">
        <f t="shared" si="1"/>
        <v/>
      </c>
      <c r="F31" s="56"/>
      <c r="G31" s="56"/>
      <c r="H31" s="56"/>
      <c r="I31" s="67"/>
      <c r="J31" s="56"/>
    </row>
    <row r="32" spans="2:10">
      <c r="B32" s="69"/>
      <c r="C32" s="68"/>
      <c r="D32" s="13" t="str">
        <f t="shared" si="0"/>
        <v/>
      </c>
      <c r="E32" s="5" t="str">
        <f t="shared" si="1"/>
        <v/>
      </c>
    </row>
    <row r="33" spans="2:12">
      <c r="B33" s="69"/>
      <c r="C33" s="68"/>
      <c r="D33" s="13" t="str">
        <f t="shared" si="0"/>
        <v/>
      </c>
      <c r="E33" s="5" t="str">
        <f t="shared" si="1"/>
        <v/>
      </c>
    </row>
    <row r="34" spans="2:12">
      <c r="B34" s="69"/>
      <c r="C34" s="68"/>
      <c r="D34" s="13" t="str">
        <f t="shared" si="0"/>
        <v/>
      </c>
      <c r="E34" s="5" t="str">
        <f t="shared" si="1"/>
        <v/>
      </c>
      <c r="G34" s="75" t="s">
        <v>29</v>
      </c>
      <c r="H34" s="76"/>
      <c r="I34" s="76"/>
      <c r="J34" s="77"/>
      <c r="K34" s="110">
        <f>D187/C187</f>
        <v>0.47254842698974736</v>
      </c>
      <c r="L34" s="111"/>
    </row>
    <row r="35" spans="2:12">
      <c r="B35" s="69"/>
      <c r="C35" s="68"/>
      <c r="D35" s="13" t="str">
        <f t="shared" si="0"/>
        <v/>
      </c>
      <c r="E35" s="5" t="str">
        <f t="shared" si="1"/>
        <v/>
      </c>
    </row>
    <row r="36" spans="2:12">
      <c r="B36" s="69"/>
      <c r="C36" s="68"/>
      <c r="D36" s="13" t="str">
        <f t="shared" si="0"/>
        <v/>
      </c>
      <c r="E36" s="5" t="str">
        <f t="shared" si="1"/>
        <v/>
      </c>
    </row>
    <row r="37" spans="2:12">
      <c r="B37" s="69"/>
      <c r="C37" s="68"/>
      <c r="D37" s="13" t="str">
        <f t="shared" si="0"/>
        <v/>
      </c>
      <c r="E37" s="5" t="str">
        <f t="shared" si="1"/>
        <v/>
      </c>
    </row>
    <row r="38" spans="2:12">
      <c r="B38" s="69"/>
      <c r="C38" s="68"/>
      <c r="D38" s="13" t="str">
        <f t="shared" si="0"/>
        <v/>
      </c>
      <c r="E38" s="5" t="str">
        <f t="shared" si="1"/>
        <v/>
      </c>
    </row>
    <row r="39" spans="2:12">
      <c r="B39" s="69"/>
      <c r="C39" s="68"/>
      <c r="D39" s="13" t="str">
        <f t="shared" si="0"/>
        <v/>
      </c>
      <c r="E39" s="5" t="str">
        <f t="shared" si="1"/>
        <v/>
      </c>
    </row>
    <row r="40" spans="2:12">
      <c r="B40" s="69"/>
      <c r="C40" s="68"/>
      <c r="D40" s="13" t="str">
        <f t="shared" si="0"/>
        <v/>
      </c>
      <c r="E40" s="5" t="str">
        <f t="shared" si="1"/>
        <v/>
      </c>
    </row>
    <row r="41" spans="2:12">
      <c r="B41" s="69"/>
      <c r="C41" s="68"/>
      <c r="D41" s="13" t="str">
        <f t="shared" si="0"/>
        <v/>
      </c>
      <c r="E41" s="5" t="str">
        <f t="shared" si="1"/>
        <v/>
      </c>
    </row>
    <row r="42" spans="2:12">
      <c r="B42" s="69"/>
      <c r="C42" s="68"/>
      <c r="D42" s="13" t="str">
        <f t="shared" si="0"/>
        <v/>
      </c>
      <c r="E42" s="5" t="str">
        <f t="shared" si="1"/>
        <v/>
      </c>
    </row>
    <row r="43" spans="2:12">
      <c r="B43" s="69"/>
      <c r="C43" s="68"/>
      <c r="D43" s="13" t="str">
        <f t="shared" si="0"/>
        <v/>
      </c>
      <c r="E43" s="5" t="str">
        <f t="shared" si="1"/>
        <v/>
      </c>
    </row>
    <row r="44" spans="2:12">
      <c r="B44" s="69"/>
      <c r="C44" s="68"/>
      <c r="D44" s="13" t="str">
        <f t="shared" si="0"/>
        <v/>
      </c>
      <c r="E44" s="5" t="str">
        <f t="shared" si="1"/>
        <v/>
      </c>
    </row>
    <row r="45" spans="2:12">
      <c r="B45" s="69"/>
      <c r="C45" s="68"/>
      <c r="D45" s="13" t="str">
        <f t="shared" si="0"/>
        <v/>
      </c>
      <c r="E45" s="5" t="str">
        <f t="shared" si="1"/>
        <v/>
      </c>
    </row>
    <row r="46" spans="2:12">
      <c r="B46" s="69"/>
      <c r="C46" s="68"/>
      <c r="D46" s="13" t="str">
        <f t="shared" si="0"/>
        <v/>
      </c>
      <c r="E46" s="5" t="str">
        <f t="shared" si="1"/>
        <v/>
      </c>
    </row>
    <row r="47" spans="2:12">
      <c r="B47" s="69"/>
      <c r="C47" s="68"/>
      <c r="D47" s="13" t="str">
        <f t="shared" si="0"/>
        <v/>
      </c>
      <c r="E47" s="5" t="str">
        <f t="shared" si="1"/>
        <v/>
      </c>
    </row>
    <row r="48" spans="2:12">
      <c r="B48" s="69"/>
      <c r="C48" s="68"/>
      <c r="D48" s="13" t="str">
        <f t="shared" si="0"/>
        <v/>
      </c>
      <c r="E48" s="5" t="str">
        <f t="shared" si="1"/>
        <v/>
      </c>
    </row>
    <row r="49" spans="2:9">
      <c r="B49" s="69"/>
      <c r="C49" s="68"/>
      <c r="D49" s="13" t="str">
        <f t="shared" si="0"/>
        <v/>
      </c>
      <c r="E49" s="5" t="str">
        <f t="shared" si="1"/>
        <v/>
      </c>
    </row>
    <row r="50" spans="2:9">
      <c r="B50" s="69"/>
      <c r="C50" s="68"/>
      <c r="D50" s="13" t="str">
        <f t="shared" si="0"/>
        <v/>
      </c>
      <c r="E50" s="5" t="str">
        <f t="shared" si="1"/>
        <v/>
      </c>
    </row>
    <row r="51" spans="2:9">
      <c r="B51" s="69"/>
      <c r="C51" s="68"/>
      <c r="D51" s="13" t="str">
        <f t="shared" si="0"/>
        <v/>
      </c>
      <c r="E51" s="5" t="str">
        <f t="shared" si="1"/>
        <v/>
      </c>
    </row>
    <row r="52" spans="2:9">
      <c r="B52" s="69"/>
      <c r="C52" s="68"/>
      <c r="D52" s="13" t="str">
        <f t="shared" si="0"/>
        <v/>
      </c>
      <c r="E52" s="5" t="str">
        <f t="shared" si="1"/>
        <v/>
      </c>
    </row>
    <row r="53" spans="2:9">
      <c r="B53" s="69"/>
      <c r="C53" s="68"/>
      <c r="D53" s="13" t="str">
        <f t="shared" si="0"/>
        <v/>
      </c>
      <c r="E53" s="5" t="str">
        <f t="shared" si="1"/>
        <v/>
      </c>
    </row>
    <row r="54" spans="2:9">
      <c r="B54" s="69"/>
      <c r="C54" s="68"/>
      <c r="D54" s="13" t="str">
        <f t="shared" si="0"/>
        <v/>
      </c>
      <c r="E54" s="5" t="str">
        <f t="shared" si="1"/>
        <v/>
      </c>
    </row>
    <row r="55" spans="2:9">
      <c r="B55" s="69"/>
      <c r="C55" s="68"/>
      <c r="D55" s="13" t="str">
        <f t="shared" si="0"/>
        <v/>
      </c>
      <c r="E55" s="5" t="str">
        <f t="shared" si="1"/>
        <v/>
      </c>
    </row>
    <row r="56" spans="2:9">
      <c r="B56" s="69"/>
      <c r="C56" s="68"/>
      <c r="D56" s="13" t="str">
        <f t="shared" si="0"/>
        <v/>
      </c>
      <c r="E56" s="5" t="str">
        <f t="shared" si="1"/>
        <v/>
      </c>
    </row>
    <row r="57" spans="2:9">
      <c r="B57" s="69"/>
      <c r="C57" s="68"/>
      <c r="D57" s="13" t="str">
        <f t="shared" si="0"/>
        <v/>
      </c>
      <c r="E57" s="5" t="str">
        <f t="shared" si="1"/>
        <v/>
      </c>
    </row>
    <row r="58" spans="2:9">
      <c r="B58" s="69"/>
      <c r="C58" s="68"/>
      <c r="D58" s="13" t="str">
        <f t="shared" si="0"/>
        <v/>
      </c>
      <c r="E58" s="5" t="str">
        <f t="shared" si="1"/>
        <v/>
      </c>
    </row>
    <row r="59" spans="2:9">
      <c r="B59" s="69"/>
      <c r="C59" s="68"/>
      <c r="D59" s="13" t="str">
        <f t="shared" si="0"/>
        <v/>
      </c>
      <c r="E59" s="5" t="str">
        <f t="shared" si="1"/>
        <v/>
      </c>
    </row>
    <row r="60" spans="2:9">
      <c r="B60" s="69"/>
      <c r="C60" s="68"/>
      <c r="D60" s="13" t="str">
        <f t="shared" si="0"/>
        <v/>
      </c>
      <c r="E60" s="5" t="str">
        <f t="shared" si="1"/>
        <v/>
      </c>
    </row>
    <row r="64" spans="2:9" ht="18" customHeight="1">
      <c r="B64" s="72" t="s">
        <v>23</v>
      </c>
      <c r="C64" s="72"/>
      <c r="D64" s="73"/>
      <c r="G64" s="96" t="s">
        <v>22</v>
      </c>
      <c r="H64" s="97"/>
      <c r="I64" s="70"/>
    </row>
    <row r="65" spans="1:10" ht="18" customHeight="1">
      <c r="B65" s="74"/>
      <c r="C65" s="74"/>
      <c r="D65" s="73"/>
      <c r="G65" s="98"/>
      <c r="H65" s="99"/>
      <c r="I65" s="71"/>
    </row>
    <row r="66" spans="1:10" ht="18" customHeight="1">
      <c r="B66" s="102"/>
      <c r="C66" s="102"/>
      <c r="D66" s="103"/>
      <c r="G66" s="100"/>
      <c r="H66" s="101"/>
      <c r="I66" s="71"/>
    </row>
    <row r="67" spans="1:10" ht="18" customHeight="1">
      <c r="B67" s="108" t="s">
        <v>19</v>
      </c>
      <c r="C67" s="109"/>
      <c r="D67" s="37">
        <f>($H$6-$E$6)/50</f>
        <v>1.1000000000000001</v>
      </c>
      <c r="G67" s="93" t="b">
        <f>NOT(AND(ISBLANK(L4),ISBLANK(L6)))</f>
        <v>1</v>
      </c>
      <c r="H67" s="93"/>
      <c r="I67" s="58"/>
    </row>
    <row r="68" spans="1:10" ht="15.6">
      <c r="A68" s="26"/>
      <c r="B68" s="34" t="s">
        <v>11</v>
      </c>
      <c r="C68" s="35" t="s">
        <v>2</v>
      </c>
      <c r="D68" s="36" t="s">
        <v>3</v>
      </c>
      <c r="J68" s="28"/>
    </row>
    <row r="69" spans="1:10">
      <c r="B69" s="25">
        <v>0</v>
      </c>
      <c r="C69" s="15">
        <f t="shared" ref="C69:C119" si="2">IF($G$67,$E$6+B69*$D$67,$B$11)</f>
        <v>0</v>
      </c>
      <c r="D69" s="15">
        <f>IF($G$67,$L$4/(1+$L$6*$N$6^C69),$C$11)</f>
        <v>0.16049382716049382</v>
      </c>
    </row>
    <row r="70" spans="1:10">
      <c r="B70" s="25">
        <f>B69+1</f>
        <v>1</v>
      </c>
      <c r="C70" s="15">
        <f t="shared" si="2"/>
        <v>1.1000000000000001</v>
      </c>
      <c r="D70" s="15">
        <f t="shared" ref="D70:D119" si="3">IF($G$67,$L$4/(1+$L$6*$N$6^C70),$C$11)</f>
        <v>0.2192298307006183</v>
      </c>
    </row>
    <row r="71" spans="1:10">
      <c r="B71" s="25">
        <f t="shared" ref="B71:B119" si="4">B70+1</f>
        <v>2</v>
      </c>
      <c r="C71" s="15">
        <f t="shared" si="2"/>
        <v>2.2000000000000002</v>
      </c>
      <c r="D71" s="15">
        <f t="shared" si="3"/>
        <v>0.29896096341429373</v>
      </c>
    </row>
    <row r="72" spans="1:10">
      <c r="B72" s="25">
        <f t="shared" si="4"/>
        <v>3</v>
      </c>
      <c r="C72" s="15">
        <f t="shared" si="2"/>
        <v>3.3000000000000003</v>
      </c>
      <c r="D72" s="15">
        <f t="shared" si="3"/>
        <v>0.40676642850709593</v>
      </c>
    </row>
    <row r="73" spans="1:10">
      <c r="B73" s="25">
        <f t="shared" si="4"/>
        <v>4</v>
      </c>
      <c r="C73" s="15">
        <f t="shared" si="2"/>
        <v>4.4000000000000004</v>
      </c>
      <c r="D73" s="15">
        <f t="shared" si="3"/>
        <v>0.551757802858032</v>
      </c>
    </row>
    <row r="74" spans="1:10">
      <c r="B74" s="25">
        <f t="shared" si="4"/>
        <v>5</v>
      </c>
      <c r="C74" s="15">
        <f t="shared" si="2"/>
        <v>5.5</v>
      </c>
      <c r="D74" s="15">
        <f t="shared" si="3"/>
        <v>0.74537219796030074</v>
      </c>
    </row>
    <row r="75" spans="1:10">
      <c r="B75" s="25">
        <f t="shared" si="4"/>
        <v>6</v>
      </c>
      <c r="C75" s="15">
        <f t="shared" si="2"/>
        <v>6.6000000000000005</v>
      </c>
      <c r="D75" s="15">
        <f t="shared" si="3"/>
        <v>1.0014610019464791</v>
      </c>
    </row>
    <row r="76" spans="1:10">
      <c r="B76" s="25">
        <f t="shared" si="4"/>
        <v>7</v>
      </c>
      <c r="C76" s="15">
        <f t="shared" si="2"/>
        <v>7.7000000000000011</v>
      </c>
      <c r="D76" s="15">
        <f t="shared" si="3"/>
        <v>1.3359429709408113</v>
      </c>
    </row>
    <row r="77" spans="1:10">
      <c r="B77" s="25">
        <f t="shared" si="4"/>
        <v>8</v>
      </c>
      <c r="C77" s="15">
        <f t="shared" si="2"/>
        <v>8.8000000000000007</v>
      </c>
      <c r="D77" s="15">
        <f t="shared" si="3"/>
        <v>1.7656999831779083</v>
      </c>
    </row>
    <row r="78" spans="1:10">
      <c r="B78" s="25">
        <f t="shared" si="4"/>
        <v>9</v>
      </c>
      <c r="C78" s="15">
        <f t="shared" si="2"/>
        <v>9.9</v>
      </c>
      <c r="D78" s="15">
        <f t="shared" si="3"/>
        <v>2.3063685955351674</v>
      </c>
    </row>
    <row r="79" spans="1:10">
      <c r="B79" s="25">
        <f t="shared" si="4"/>
        <v>10</v>
      </c>
      <c r="C79" s="15">
        <f t="shared" si="2"/>
        <v>11</v>
      </c>
      <c r="D79" s="15">
        <f t="shared" si="3"/>
        <v>2.9688425347967859</v>
      </c>
    </row>
    <row r="80" spans="1:10">
      <c r="B80" s="25">
        <f t="shared" si="4"/>
        <v>11</v>
      </c>
      <c r="C80" s="15">
        <f t="shared" si="2"/>
        <v>12.100000000000001</v>
      </c>
      <c r="D80" s="15">
        <f t="shared" si="3"/>
        <v>3.7547891010065721</v>
      </c>
    </row>
    <row r="81" spans="2:4">
      <c r="B81" s="25">
        <f t="shared" si="4"/>
        <v>12</v>
      </c>
      <c r="C81" s="15">
        <f t="shared" si="2"/>
        <v>13.200000000000001</v>
      </c>
      <c r="D81" s="15">
        <f t="shared" si="3"/>
        <v>4.6523031443375826</v>
      </c>
    </row>
    <row r="82" spans="2:4">
      <c r="B82" s="25">
        <f t="shared" si="4"/>
        <v>13</v>
      </c>
      <c r="C82" s="15">
        <f t="shared" si="2"/>
        <v>14.3</v>
      </c>
      <c r="D82" s="15">
        <f t="shared" si="3"/>
        <v>5.6336237889507466</v>
      </c>
    </row>
    <row r="83" spans="2:4">
      <c r="B83" s="25">
        <f t="shared" si="4"/>
        <v>14</v>
      </c>
      <c r="C83" s="15">
        <f t="shared" si="2"/>
        <v>15.400000000000002</v>
      </c>
      <c r="D83" s="15">
        <f t="shared" si="3"/>
        <v>6.6568706965479567</v>
      </c>
    </row>
    <row r="84" spans="2:4">
      <c r="B84" s="25">
        <f t="shared" si="4"/>
        <v>15</v>
      </c>
      <c r="C84" s="15">
        <f t="shared" si="2"/>
        <v>16.5</v>
      </c>
      <c r="D84" s="15">
        <f t="shared" si="3"/>
        <v>7.6723966741816341</v>
      </c>
    </row>
    <row r="85" spans="2:4">
      <c r="B85" s="25">
        <f t="shared" si="4"/>
        <v>16</v>
      </c>
      <c r="C85" s="15">
        <f t="shared" si="2"/>
        <v>17.600000000000001</v>
      </c>
      <c r="D85" s="15">
        <f t="shared" si="3"/>
        <v>8.6320198701854878</v>
      </c>
    </row>
    <row r="86" spans="2:4">
      <c r="B86" s="25">
        <f t="shared" si="4"/>
        <v>17</v>
      </c>
      <c r="C86" s="15">
        <f t="shared" si="2"/>
        <v>18.700000000000003</v>
      </c>
      <c r="D86" s="15">
        <f t="shared" si="3"/>
        <v>9.4976957823334196</v>
      </c>
    </row>
    <row r="87" spans="2:4">
      <c r="B87" s="25">
        <f t="shared" si="4"/>
        <v>18</v>
      </c>
      <c r="C87" s="15">
        <f t="shared" si="2"/>
        <v>19.8</v>
      </c>
      <c r="D87" s="15">
        <f t="shared" si="3"/>
        <v>10.246532653426918</v>
      </c>
    </row>
    <row r="88" spans="2:4">
      <c r="B88" s="25">
        <f t="shared" si="4"/>
        <v>19</v>
      </c>
      <c r="C88" s="15">
        <f t="shared" si="2"/>
        <v>20.900000000000002</v>
      </c>
      <c r="D88" s="15">
        <f t="shared" si="3"/>
        <v>10.87114664617736</v>
      </c>
    </row>
    <row r="89" spans="2:4">
      <c r="B89" s="25">
        <f t="shared" si="4"/>
        <v>20</v>
      </c>
      <c r="C89" s="15">
        <f t="shared" si="2"/>
        <v>22</v>
      </c>
      <c r="D89" s="15">
        <f t="shared" si="3"/>
        <v>11.376519105509406</v>
      </c>
    </row>
    <row r="90" spans="2:4">
      <c r="B90" s="25">
        <f t="shared" si="4"/>
        <v>21</v>
      </c>
      <c r="C90" s="15">
        <f t="shared" si="2"/>
        <v>23.1</v>
      </c>
      <c r="D90" s="15">
        <f t="shared" si="3"/>
        <v>11.775434263436264</v>
      </c>
    </row>
    <row r="91" spans="2:4">
      <c r="B91" s="25">
        <f t="shared" si="4"/>
        <v>22</v>
      </c>
      <c r="C91" s="15">
        <f t="shared" si="2"/>
        <v>24.200000000000003</v>
      </c>
      <c r="D91" s="15">
        <f t="shared" si="3"/>
        <v>12.084219941757398</v>
      </c>
    </row>
    <row r="92" spans="2:4">
      <c r="B92" s="25">
        <f t="shared" si="4"/>
        <v>23</v>
      </c>
      <c r="C92" s="15">
        <f t="shared" si="2"/>
        <v>25.3</v>
      </c>
      <c r="D92" s="15">
        <f t="shared" si="3"/>
        <v>12.319641194288527</v>
      </c>
    </row>
    <row r="93" spans="2:4">
      <c r="B93" s="25">
        <f t="shared" si="4"/>
        <v>24</v>
      </c>
      <c r="C93" s="15">
        <f t="shared" si="2"/>
        <v>26.400000000000002</v>
      </c>
      <c r="D93" s="15">
        <f t="shared" si="3"/>
        <v>12.497061093209242</v>
      </c>
    </row>
    <row r="94" spans="2:4">
      <c r="B94" s="25">
        <f t="shared" si="4"/>
        <v>25</v>
      </c>
      <c r="C94" s="15">
        <f t="shared" si="2"/>
        <v>27.500000000000004</v>
      </c>
      <c r="D94" s="15">
        <f t="shared" si="3"/>
        <v>12.629605511478024</v>
      </c>
    </row>
    <row r="95" spans="2:4">
      <c r="B95" s="25">
        <f t="shared" si="4"/>
        <v>26</v>
      </c>
      <c r="C95" s="15">
        <f t="shared" si="2"/>
        <v>28.6</v>
      </c>
      <c r="D95" s="15">
        <f t="shared" si="3"/>
        <v>12.727979529071369</v>
      </c>
    </row>
    <row r="96" spans="2:4">
      <c r="B96" s="25">
        <f t="shared" si="4"/>
        <v>27</v>
      </c>
      <c r="C96" s="15">
        <f t="shared" si="2"/>
        <v>29.700000000000003</v>
      </c>
      <c r="D96" s="15">
        <f t="shared" si="3"/>
        <v>12.800638567786917</v>
      </c>
    </row>
    <row r="97" spans="2:4">
      <c r="B97" s="25">
        <f t="shared" si="4"/>
        <v>28</v>
      </c>
      <c r="C97" s="15">
        <f t="shared" si="2"/>
        <v>30.800000000000004</v>
      </c>
      <c r="D97" s="15">
        <f t="shared" si="3"/>
        <v>12.854112196431656</v>
      </c>
    </row>
    <row r="98" spans="2:4">
      <c r="B98" s="25">
        <f t="shared" si="4"/>
        <v>29</v>
      </c>
      <c r="C98" s="15">
        <f t="shared" si="2"/>
        <v>31.900000000000002</v>
      </c>
      <c r="D98" s="15">
        <f t="shared" si="3"/>
        <v>12.893362371574863</v>
      </c>
    </row>
    <row r="99" spans="2:4">
      <c r="B99" s="25">
        <f t="shared" si="4"/>
        <v>30</v>
      </c>
      <c r="C99" s="15">
        <f t="shared" si="2"/>
        <v>33</v>
      </c>
      <c r="D99" s="15">
        <f t="shared" si="3"/>
        <v>12.922116522989265</v>
      </c>
    </row>
    <row r="100" spans="2:4">
      <c r="B100" s="25">
        <f t="shared" si="4"/>
        <v>31</v>
      </c>
      <c r="C100" s="15">
        <f t="shared" si="2"/>
        <v>34.1</v>
      </c>
      <c r="D100" s="15">
        <f t="shared" si="3"/>
        <v>12.94315148783177</v>
      </c>
    </row>
    <row r="101" spans="2:4">
      <c r="B101" s="25">
        <f t="shared" si="4"/>
        <v>32</v>
      </c>
      <c r="C101" s="15">
        <f t="shared" si="2"/>
        <v>35.200000000000003</v>
      </c>
      <c r="D101" s="15">
        <f t="shared" si="3"/>
        <v>12.95852351163713</v>
      </c>
    </row>
    <row r="102" spans="2:4">
      <c r="B102" s="25">
        <f t="shared" si="4"/>
        <v>33</v>
      </c>
      <c r="C102" s="15">
        <f t="shared" si="2"/>
        <v>36.300000000000004</v>
      </c>
      <c r="D102" s="15">
        <f t="shared" si="3"/>
        <v>12.969748605003792</v>
      </c>
    </row>
    <row r="103" spans="2:4">
      <c r="B103" s="25">
        <f t="shared" si="4"/>
        <v>34</v>
      </c>
      <c r="C103" s="15">
        <f t="shared" si="2"/>
        <v>37.400000000000006</v>
      </c>
      <c r="D103" s="15">
        <f t="shared" si="3"/>
        <v>12.977940938513251</v>
      </c>
    </row>
    <row r="104" spans="2:4">
      <c r="B104" s="25">
        <f t="shared" si="4"/>
        <v>35</v>
      </c>
      <c r="C104" s="15">
        <f t="shared" si="2"/>
        <v>38.5</v>
      </c>
      <c r="D104" s="15">
        <f t="shared" si="3"/>
        <v>12.983917469863675</v>
      </c>
    </row>
    <row r="105" spans="2:4">
      <c r="B105" s="25">
        <f t="shared" si="4"/>
        <v>36</v>
      </c>
      <c r="C105" s="15">
        <f t="shared" si="2"/>
        <v>39.6</v>
      </c>
      <c r="D105" s="15">
        <f t="shared" si="3"/>
        <v>12.98827622341841</v>
      </c>
    </row>
    <row r="106" spans="2:4">
      <c r="B106" s="25">
        <f t="shared" si="4"/>
        <v>37</v>
      </c>
      <c r="C106" s="15">
        <f t="shared" si="2"/>
        <v>40.700000000000003</v>
      </c>
      <c r="D106" s="15">
        <f t="shared" si="3"/>
        <v>12.991454427142338</v>
      </c>
    </row>
    <row r="107" spans="2:4">
      <c r="B107" s="25">
        <f t="shared" si="4"/>
        <v>38</v>
      </c>
      <c r="C107" s="15">
        <f t="shared" si="2"/>
        <v>41.800000000000004</v>
      </c>
      <c r="D107" s="15">
        <f t="shared" si="3"/>
        <v>12.993771463399511</v>
      </c>
    </row>
    <row r="108" spans="2:4">
      <c r="B108" s="25">
        <f t="shared" si="4"/>
        <v>39</v>
      </c>
      <c r="C108" s="15">
        <f t="shared" si="2"/>
        <v>42.900000000000006</v>
      </c>
      <c r="D108" s="15">
        <f t="shared" si="3"/>
        <v>12.995460480778181</v>
      </c>
    </row>
    <row r="109" spans="2:4">
      <c r="B109" s="25">
        <f t="shared" si="4"/>
        <v>40</v>
      </c>
      <c r="C109" s="15">
        <f t="shared" si="2"/>
        <v>44</v>
      </c>
      <c r="D109" s="15">
        <f t="shared" si="3"/>
        <v>12.996691597123391</v>
      </c>
    </row>
    <row r="110" spans="2:4">
      <c r="B110" s="25">
        <f t="shared" si="4"/>
        <v>41</v>
      </c>
      <c r="C110" s="15">
        <f t="shared" si="2"/>
        <v>45.1</v>
      </c>
      <c r="D110" s="15">
        <f t="shared" si="3"/>
        <v>12.997588897005473</v>
      </c>
    </row>
    <row r="111" spans="2:4">
      <c r="B111" s="25">
        <f t="shared" si="4"/>
        <v>42</v>
      </c>
      <c r="C111" s="15">
        <f t="shared" si="2"/>
        <v>46.2</v>
      </c>
      <c r="D111" s="15">
        <f t="shared" si="3"/>
        <v>12.998242865511767</v>
      </c>
    </row>
    <row r="112" spans="2:4">
      <c r="B112" s="25">
        <f t="shared" si="4"/>
        <v>43</v>
      </c>
      <c r="C112" s="15">
        <f t="shared" si="2"/>
        <v>47.300000000000004</v>
      </c>
      <c r="D112" s="15">
        <f t="shared" si="3"/>
        <v>12.998719474248043</v>
      </c>
    </row>
    <row r="113" spans="2:4">
      <c r="B113" s="25">
        <f t="shared" si="4"/>
        <v>44</v>
      </c>
      <c r="C113" s="15">
        <f t="shared" si="2"/>
        <v>48.400000000000006</v>
      </c>
      <c r="D113" s="15">
        <f t="shared" si="3"/>
        <v>12.999066815941418</v>
      </c>
    </row>
    <row r="114" spans="2:4">
      <c r="B114" s="25">
        <f t="shared" si="4"/>
        <v>45</v>
      </c>
      <c r="C114" s="15">
        <f t="shared" si="2"/>
        <v>49.500000000000007</v>
      </c>
      <c r="D114" s="15">
        <f t="shared" si="3"/>
        <v>12.999319946378268</v>
      </c>
    </row>
    <row r="115" spans="2:4">
      <c r="B115" s="25">
        <f t="shared" si="4"/>
        <v>46</v>
      </c>
      <c r="C115" s="15">
        <f t="shared" si="2"/>
        <v>50.6</v>
      </c>
      <c r="D115" s="15">
        <f t="shared" si="3"/>
        <v>12.999504416646051</v>
      </c>
    </row>
    <row r="116" spans="2:4">
      <c r="B116" s="25">
        <f t="shared" si="4"/>
        <v>47</v>
      </c>
      <c r="C116" s="15">
        <f t="shared" si="2"/>
        <v>51.7</v>
      </c>
      <c r="D116" s="15">
        <f t="shared" si="3"/>
        <v>12.999638849191518</v>
      </c>
    </row>
    <row r="117" spans="2:4">
      <c r="B117" s="25">
        <f t="shared" si="4"/>
        <v>48</v>
      </c>
      <c r="C117" s="15">
        <f t="shared" si="2"/>
        <v>52.800000000000004</v>
      </c>
      <c r="D117" s="15">
        <f t="shared" si="3"/>
        <v>12.999736816138908</v>
      </c>
    </row>
    <row r="118" spans="2:4">
      <c r="B118" s="25">
        <f t="shared" si="4"/>
        <v>49</v>
      </c>
      <c r="C118" s="15">
        <f t="shared" si="2"/>
        <v>53.900000000000006</v>
      </c>
      <c r="D118" s="15">
        <f t="shared" si="3"/>
        <v>12.999808208644383</v>
      </c>
    </row>
    <row r="119" spans="2:4">
      <c r="B119" s="25">
        <f t="shared" si="4"/>
        <v>50</v>
      </c>
      <c r="C119" s="15">
        <f t="shared" si="2"/>
        <v>55.000000000000007</v>
      </c>
      <c r="D119" s="15">
        <f t="shared" si="3"/>
        <v>12.999860235087597</v>
      </c>
    </row>
    <row r="120" spans="2:4">
      <c r="B120" s="28"/>
      <c r="C120" s="29"/>
      <c r="D120" s="29"/>
    </row>
    <row r="132" spans="2:4">
      <c r="B132" s="72" t="s">
        <v>25</v>
      </c>
      <c r="C132" s="72"/>
      <c r="D132" s="73"/>
    </row>
    <row r="133" spans="2:4">
      <c r="B133" s="74"/>
      <c r="C133" s="74"/>
      <c r="D133" s="73"/>
    </row>
    <row r="134" spans="2:4">
      <c r="B134" s="74"/>
      <c r="C134" s="74"/>
      <c r="D134" s="73"/>
    </row>
    <row r="135" spans="2:4">
      <c r="B135" s="27" t="s">
        <v>11</v>
      </c>
      <c r="C135" s="47" t="s">
        <v>26</v>
      </c>
      <c r="D135" s="47" t="s">
        <v>27</v>
      </c>
    </row>
    <row r="136" spans="2:4">
      <c r="B136" s="25">
        <v>0</v>
      </c>
      <c r="C136" s="15">
        <f>IF(ISBLANK(B11),0,1)</f>
        <v>1</v>
      </c>
      <c r="D136" s="15">
        <f>IF(ISBLANK(B11),0,ABS(E11))</f>
        <v>0.48311458600358881</v>
      </c>
    </row>
    <row r="137" spans="2:4">
      <c r="B137" s="25">
        <f>B136+1</f>
        <v>1</v>
      </c>
      <c r="C137" s="15">
        <f t="shared" ref="C137:C186" si="5">IF(ISBLANK(B12),0,1)</f>
        <v>1</v>
      </c>
      <c r="D137" s="15">
        <f t="shared" ref="D137:D186" si="6">IF(ISBLANK(B12),0,ABS(E12))</f>
        <v>0.36146412346698975</v>
      </c>
    </row>
    <row r="138" spans="2:4">
      <c r="B138" s="25">
        <f t="shared" ref="B138:B186" si="7">B137+1</f>
        <v>2</v>
      </c>
      <c r="C138" s="15">
        <f t="shared" si="5"/>
        <v>1</v>
      </c>
      <c r="D138" s="15">
        <f t="shared" si="6"/>
        <v>8.2995146557412802E-2</v>
      </c>
    </row>
    <row r="139" spans="2:4">
      <c r="B139" s="25">
        <f t="shared" si="7"/>
        <v>3</v>
      </c>
      <c r="C139" s="15">
        <f t="shared" si="5"/>
        <v>1</v>
      </c>
      <c r="D139" s="15">
        <f t="shared" si="6"/>
        <v>1.6550234604937852</v>
      </c>
    </row>
    <row r="140" spans="2:4">
      <c r="B140" s="25">
        <f t="shared" si="7"/>
        <v>4</v>
      </c>
      <c r="C140" s="15">
        <f t="shared" si="5"/>
        <v>1</v>
      </c>
      <c r="D140" s="15">
        <f t="shared" si="6"/>
        <v>1.3740140235826157</v>
      </c>
    </row>
    <row r="141" spans="2:4">
      <c r="B141" s="25">
        <f t="shared" si="7"/>
        <v>5</v>
      </c>
      <c r="C141" s="15">
        <f t="shared" si="5"/>
        <v>1</v>
      </c>
      <c r="D141" s="15">
        <f t="shared" si="6"/>
        <v>1.0640140235826152</v>
      </c>
    </row>
    <row r="142" spans="2:4">
      <c r="B142" s="25">
        <f t="shared" si="7"/>
        <v>6</v>
      </c>
      <c r="C142" s="15">
        <f t="shared" si="5"/>
        <v>1</v>
      </c>
      <c r="D142" s="15">
        <f t="shared" si="6"/>
        <v>0.25699510923772451</v>
      </c>
    </row>
    <row r="143" spans="2:4">
      <c r="B143" s="25">
        <f t="shared" si="7"/>
        <v>7</v>
      </c>
      <c r="C143" s="15">
        <f t="shared" si="5"/>
        <v>1</v>
      </c>
      <c r="D143" s="15">
        <f t="shared" si="6"/>
        <v>0.2804769331962671</v>
      </c>
    </row>
    <row r="144" spans="2:4">
      <c r="B144" s="25">
        <f t="shared" si="7"/>
        <v>8</v>
      </c>
      <c r="C144" s="15">
        <f t="shared" si="5"/>
        <v>1</v>
      </c>
      <c r="D144" s="15">
        <f t="shared" si="6"/>
        <v>2.2116522989264809E-2</v>
      </c>
    </row>
    <row r="145" spans="2:4">
      <c r="B145" s="25">
        <f t="shared" si="7"/>
        <v>9</v>
      </c>
      <c r="C145" s="15">
        <f t="shared" si="5"/>
        <v>1</v>
      </c>
      <c r="D145" s="15">
        <f t="shared" si="6"/>
        <v>0.28045044090818649</v>
      </c>
    </row>
    <row r="146" spans="2:4">
      <c r="B146" s="25">
        <f t="shared" si="7"/>
        <v>10</v>
      </c>
      <c r="C146" s="15">
        <f t="shared" si="5"/>
        <v>1</v>
      </c>
      <c r="D146" s="15">
        <f t="shared" si="6"/>
        <v>0.22669159712339138</v>
      </c>
    </row>
    <row r="147" spans="2:4">
      <c r="B147" s="25">
        <f t="shared" si="7"/>
        <v>11</v>
      </c>
      <c r="C147" s="15">
        <f t="shared" si="5"/>
        <v>1</v>
      </c>
      <c r="D147" s="15">
        <f t="shared" si="6"/>
        <v>0.12895301850947583</v>
      </c>
    </row>
    <row r="148" spans="2:4">
      <c r="B148" s="25">
        <f t="shared" si="7"/>
        <v>12</v>
      </c>
      <c r="C148" s="15">
        <f t="shared" si="5"/>
        <v>1</v>
      </c>
      <c r="D148" s="15">
        <f t="shared" si="6"/>
        <v>9.9617461082829095E-2</v>
      </c>
    </row>
    <row r="149" spans="2:4">
      <c r="B149" s="25">
        <f t="shared" si="7"/>
        <v>13</v>
      </c>
      <c r="C149" s="15">
        <f t="shared" si="5"/>
        <v>1</v>
      </c>
      <c r="D149" s="15">
        <f t="shared" si="6"/>
        <v>0.29975153112231645</v>
      </c>
    </row>
    <row r="150" spans="2:4">
      <c r="B150" s="25">
        <f t="shared" si="7"/>
        <v>14</v>
      </c>
      <c r="C150" s="15">
        <f t="shared" si="5"/>
        <v>0</v>
      </c>
      <c r="D150" s="15">
        <f t="shared" si="6"/>
        <v>0</v>
      </c>
    </row>
    <row r="151" spans="2:4">
      <c r="B151" s="25">
        <f t="shared" si="7"/>
        <v>15</v>
      </c>
      <c r="C151" s="15">
        <f t="shared" si="5"/>
        <v>0</v>
      </c>
      <c r="D151" s="15">
        <f t="shared" si="6"/>
        <v>0</v>
      </c>
    </row>
    <row r="152" spans="2:4">
      <c r="B152" s="25">
        <f t="shared" si="7"/>
        <v>16</v>
      </c>
      <c r="C152" s="15">
        <f t="shared" si="5"/>
        <v>0</v>
      </c>
      <c r="D152" s="15">
        <f t="shared" si="6"/>
        <v>0</v>
      </c>
    </row>
    <row r="153" spans="2:4">
      <c r="B153" s="25">
        <f t="shared" si="7"/>
        <v>17</v>
      </c>
      <c r="C153" s="15">
        <f t="shared" si="5"/>
        <v>0</v>
      </c>
      <c r="D153" s="15">
        <f t="shared" si="6"/>
        <v>0</v>
      </c>
    </row>
    <row r="154" spans="2:4">
      <c r="B154" s="25">
        <f t="shared" si="7"/>
        <v>18</v>
      </c>
      <c r="C154" s="15">
        <f t="shared" si="5"/>
        <v>0</v>
      </c>
      <c r="D154" s="15">
        <f t="shared" si="6"/>
        <v>0</v>
      </c>
    </row>
    <row r="155" spans="2:4">
      <c r="B155" s="25">
        <f t="shared" si="7"/>
        <v>19</v>
      </c>
      <c r="C155" s="15">
        <f t="shared" si="5"/>
        <v>0</v>
      </c>
      <c r="D155" s="15">
        <f t="shared" si="6"/>
        <v>0</v>
      </c>
    </row>
    <row r="156" spans="2:4">
      <c r="B156" s="25">
        <f t="shared" si="7"/>
        <v>20</v>
      </c>
      <c r="C156" s="15">
        <f t="shared" si="5"/>
        <v>0</v>
      </c>
      <c r="D156" s="15">
        <f t="shared" si="6"/>
        <v>0</v>
      </c>
    </row>
    <row r="157" spans="2:4">
      <c r="B157" s="25">
        <f t="shared" si="7"/>
        <v>21</v>
      </c>
      <c r="C157" s="15">
        <f t="shared" si="5"/>
        <v>0</v>
      </c>
      <c r="D157" s="15">
        <f t="shared" si="6"/>
        <v>0</v>
      </c>
    </row>
    <row r="158" spans="2:4">
      <c r="B158" s="25">
        <f t="shared" si="7"/>
        <v>22</v>
      </c>
      <c r="C158" s="15">
        <f t="shared" si="5"/>
        <v>0</v>
      </c>
      <c r="D158" s="15">
        <f t="shared" si="6"/>
        <v>0</v>
      </c>
    </row>
    <row r="159" spans="2:4">
      <c r="B159" s="25">
        <f t="shared" si="7"/>
        <v>23</v>
      </c>
      <c r="C159" s="15">
        <f t="shared" si="5"/>
        <v>0</v>
      </c>
      <c r="D159" s="15">
        <f t="shared" si="6"/>
        <v>0</v>
      </c>
    </row>
    <row r="160" spans="2:4">
      <c r="B160" s="25">
        <f t="shared" si="7"/>
        <v>24</v>
      </c>
      <c r="C160" s="15">
        <f t="shared" si="5"/>
        <v>0</v>
      </c>
      <c r="D160" s="15">
        <f t="shared" si="6"/>
        <v>0</v>
      </c>
    </row>
    <row r="161" spans="2:4">
      <c r="B161" s="25">
        <f t="shared" si="7"/>
        <v>25</v>
      </c>
      <c r="C161" s="15">
        <f t="shared" si="5"/>
        <v>0</v>
      </c>
      <c r="D161" s="15">
        <f t="shared" si="6"/>
        <v>0</v>
      </c>
    </row>
    <row r="162" spans="2:4">
      <c r="B162" s="25">
        <f t="shared" si="7"/>
        <v>26</v>
      </c>
      <c r="C162" s="15">
        <f t="shared" si="5"/>
        <v>0</v>
      </c>
      <c r="D162" s="15">
        <f t="shared" si="6"/>
        <v>0</v>
      </c>
    </row>
    <row r="163" spans="2:4">
      <c r="B163" s="25">
        <f t="shared" si="7"/>
        <v>27</v>
      </c>
      <c r="C163" s="15">
        <f t="shared" si="5"/>
        <v>0</v>
      </c>
      <c r="D163" s="15">
        <f t="shared" si="6"/>
        <v>0</v>
      </c>
    </row>
    <row r="164" spans="2:4">
      <c r="B164" s="25">
        <f t="shared" si="7"/>
        <v>28</v>
      </c>
      <c r="C164" s="15">
        <f t="shared" si="5"/>
        <v>0</v>
      </c>
      <c r="D164" s="15">
        <f t="shared" si="6"/>
        <v>0</v>
      </c>
    </row>
    <row r="165" spans="2:4">
      <c r="B165" s="25">
        <f t="shared" si="7"/>
        <v>29</v>
      </c>
      <c r="C165" s="15">
        <f t="shared" si="5"/>
        <v>0</v>
      </c>
      <c r="D165" s="15">
        <f t="shared" si="6"/>
        <v>0</v>
      </c>
    </row>
    <row r="166" spans="2:4">
      <c r="B166" s="25">
        <f t="shared" si="7"/>
        <v>30</v>
      </c>
      <c r="C166" s="15">
        <f t="shared" si="5"/>
        <v>0</v>
      </c>
      <c r="D166" s="15">
        <f t="shared" si="6"/>
        <v>0</v>
      </c>
    </row>
    <row r="167" spans="2:4">
      <c r="B167" s="25">
        <f t="shared" si="7"/>
        <v>31</v>
      </c>
      <c r="C167" s="15">
        <f t="shared" si="5"/>
        <v>0</v>
      </c>
      <c r="D167" s="15">
        <f t="shared" si="6"/>
        <v>0</v>
      </c>
    </row>
    <row r="168" spans="2:4">
      <c r="B168" s="25">
        <f t="shared" si="7"/>
        <v>32</v>
      </c>
      <c r="C168" s="15">
        <f t="shared" si="5"/>
        <v>0</v>
      </c>
      <c r="D168" s="15">
        <f t="shared" si="6"/>
        <v>0</v>
      </c>
    </row>
    <row r="169" spans="2:4">
      <c r="B169" s="25">
        <f t="shared" si="7"/>
        <v>33</v>
      </c>
      <c r="C169" s="15">
        <f t="shared" si="5"/>
        <v>0</v>
      </c>
      <c r="D169" s="15">
        <f t="shared" si="6"/>
        <v>0</v>
      </c>
    </row>
    <row r="170" spans="2:4">
      <c r="B170" s="25">
        <f t="shared" si="7"/>
        <v>34</v>
      </c>
      <c r="C170" s="15">
        <f t="shared" si="5"/>
        <v>0</v>
      </c>
      <c r="D170" s="15">
        <f t="shared" si="6"/>
        <v>0</v>
      </c>
    </row>
    <row r="171" spans="2:4">
      <c r="B171" s="25">
        <f t="shared" si="7"/>
        <v>35</v>
      </c>
      <c r="C171" s="15">
        <f t="shared" si="5"/>
        <v>0</v>
      </c>
      <c r="D171" s="15">
        <f t="shared" si="6"/>
        <v>0</v>
      </c>
    </row>
    <row r="172" spans="2:4">
      <c r="B172" s="25">
        <f t="shared" si="7"/>
        <v>36</v>
      </c>
      <c r="C172" s="15">
        <f t="shared" si="5"/>
        <v>0</v>
      </c>
      <c r="D172" s="15">
        <f t="shared" si="6"/>
        <v>0</v>
      </c>
    </row>
    <row r="173" spans="2:4">
      <c r="B173" s="25">
        <f t="shared" si="7"/>
        <v>37</v>
      </c>
      <c r="C173" s="15">
        <f t="shared" si="5"/>
        <v>0</v>
      </c>
      <c r="D173" s="15">
        <f t="shared" si="6"/>
        <v>0</v>
      </c>
    </row>
    <row r="174" spans="2:4">
      <c r="B174" s="25">
        <f t="shared" si="7"/>
        <v>38</v>
      </c>
      <c r="C174" s="15">
        <f t="shared" si="5"/>
        <v>0</v>
      </c>
      <c r="D174" s="15">
        <f t="shared" si="6"/>
        <v>0</v>
      </c>
    </row>
    <row r="175" spans="2:4">
      <c r="B175" s="25">
        <f t="shared" si="7"/>
        <v>39</v>
      </c>
      <c r="C175" s="15">
        <f t="shared" si="5"/>
        <v>0</v>
      </c>
      <c r="D175" s="15">
        <f t="shared" si="6"/>
        <v>0</v>
      </c>
    </row>
    <row r="176" spans="2:4">
      <c r="B176" s="25">
        <f t="shared" si="7"/>
        <v>40</v>
      </c>
      <c r="C176" s="15">
        <f t="shared" si="5"/>
        <v>0</v>
      </c>
      <c r="D176" s="15">
        <f t="shared" si="6"/>
        <v>0</v>
      </c>
    </row>
    <row r="177" spans="2:4">
      <c r="B177" s="25">
        <f t="shared" si="7"/>
        <v>41</v>
      </c>
      <c r="C177" s="15">
        <f t="shared" si="5"/>
        <v>0</v>
      </c>
      <c r="D177" s="15">
        <f t="shared" si="6"/>
        <v>0</v>
      </c>
    </row>
    <row r="178" spans="2:4">
      <c r="B178" s="25">
        <f t="shared" si="7"/>
        <v>42</v>
      </c>
      <c r="C178" s="15">
        <f t="shared" si="5"/>
        <v>0</v>
      </c>
      <c r="D178" s="15">
        <f t="shared" si="6"/>
        <v>0</v>
      </c>
    </row>
    <row r="179" spans="2:4">
      <c r="B179" s="25">
        <f t="shared" si="7"/>
        <v>43</v>
      </c>
      <c r="C179" s="15">
        <f t="shared" si="5"/>
        <v>0</v>
      </c>
      <c r="D179" s="15">
        <f t="shared" si="6"/>
        <v>0</v>
      </c>
    </row>
    <row r="180" spans="2:4">
      <c r="B180" s="25">
        <f t="shared" si="7"/>
        <v>44</v>
      </c>
      <c r="C180" s="15">
        <f t="shared" si="5"/>
        <v>0</v>
      </c>
      <c r="D180" s="15">
        <f t="shared" si="6"/>
        <v>0</v>
      </c>
    </row>
    <row r="181" spans="2:4">
      <c r="B181" s="25">
        <f t="shared" si="7"/>
        <v>45</v>
      </c>
      <c r="C181" s="15">
        <f t="shared" si="5"/>
        <v>0</v>
      </c>
      <c r="D181" s="15">
        <f t="shared" si="6"/>
        <v>0</v>
      </c>
    </row>
    <row r="182" spans="2:4">
      <c r="B182" s="25">
        <f t="shared" si="7"/>
        <v>46</v>
      </c>
      <c r="C182" s="15">
        <f t="shared" si="5"/>
        <v>0</v>
      </c>
      <c r="D182" s="15">
        <f t="shared" si="6"/>
        <v>0</v>
      </c>
    </row>
    <row r="183" spans="2:4">
      <c r="B183" s="25">
        <f t="shared" si="7"/>
        <v>47</v>
      </c>
      <c r="C183" s="15">
        <f t="shared" si="5"/>
        <v>0</v>
      </c>
      <c r="D183" s="15">
        <f t="shared" si="6"/>
        <v>0</v>
      </c>
    </row>
    <row r="184" spans="2:4">
      <c r="B184" s="25">
        <f t="shared" si="7"/>
        <v>48</v>
      </c>
      <c r="C184" s="15">
        <f t="shared" si="5"/>
        <v>0</v>
      </c>
      <c r="D184" s="15">
        <f t="shared" si="6"/>
        <v>0</v>
      </c>
    </row>
    <row r="185" spans="2:4">
      <c r="B185" s="25">
        <f t="shared" si="7"/>
        <v>49</v>
      </c>
      <c r="C185" s="15">
        <f t="shared" si="5"/>
        <v>0</v>
      </c>
      <c r="D185" s="15">
        <f t="shared" si="6"/>
        <v>0</v>
      </c>
    </row>
    <row r="186" spans="2:4">
      <c r="B186" s="25">
        <f t="shared" si="7"/>
        <v>50</v>
      </c>
      <c r="C186" s="15">
        <f t="shared" si="5"/>
        <v>0</v>
      </c>
      <c r="D186" s="15">
        <f t="shared" si="6"/>
        <v>0</v>
      </c>
    </row>
    <row r="187" spans="2:4">
      <c r="B187" s="48" t="s">
        <v>28</v>
      </c>
      <c r="C187" s="15">
        <f>SUM(C136:C186)</f>
        <v>14</v>
      </c>
      <c r="D187" s="15">
        <f>SUM(D136:D186)</f>
        <v>6.6156779778564632</v>
      </c>
    </row>
    <row r="188" spans="2:4">
      <c r="B188" s="30"/>
      <c r="C188" s="30"/>
    </row>
  </sheetData>
  <mergeCells count="15">
    <mergeCell ref="D2:H3"/>
    <mergeCell ref="J4:J5"/>
    <mergeCell ref="L4:N4"/>
    <mergeCell ref="B9:C9"/>
    <mergeCell ref="D9:D10"/>
    <mergeCell ref="E9:E10"/>
    <mergeCell ref="M9:N9"/>
    <mergeCell ref="B132:D134"/>
    <mergeCell ref="M14:N14"/>
    <mergeCell ref="G34:J34"/>
    <mergeCell ref="K34:L34"/>
    <mergeCell ref="B64:D66"/>
    <mergeCell ref="G64:H66"/>
    <mergeCell ref="B67:C67"/>
    <mergeCell ref="G67:H67"/>
  </mergeCells>
  <pageMargins left="0.75" right="0.75" top="1" bottom="1" header="0.5" footer="0.5"/>
  <pageSetup orientation="portrait" horizontalDpi="1200" verticalDpi="1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quadratic</vt:lpstr>
      <vt:lpstr>exp base b</vt:lpstr>
      <vt:lpstr>exp base e</vt:lpstr>
      <vt:lpstr>Ab^x + c</vt:lpstr>
      <vt:lpstr>Ae^(kx) + c</vt:lpstr>
      <vt:lpstr>logistic function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kalman</dc:creator>
  <cp:lastModifiedBy>kalmanNoDom</cp:lastModifiedBy>
  <cp:lastPrinted>2002-08-02T15:47:46Z</cp:lastPrinted>
  <dcterms:created xsi:type="dcterms:W3CDTF">2002-08-08T15:59:10Z</dcterms:created>
  <dcterms:modified xsi:type="dcterms:W3CDTF">2019-05-24T22:32:55Z</dcterms:modified>
</cp:coreProperties>
</file>